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8800" windowHeight="12432"/>
  </bookViews>
  <sheets>
    <sheet name="Sheet1" sheetId="1" r:id="rId1"/>
    <sheet name="Sheet2" sheetId="2" r:id="rId2"/>
  </sheets>
  <definedNames>
    <definedName name="_xlnm._FilterDatabase" localSheetId="1" hidden="1">Sheet2!$A$1:$C$1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" i="1"/>
  <c r="AI8" s="1"/>
  <c r="AO8"/>
  <c r="AM34"/>
  <c r="AK4"/>
  <c r="AK12"/>
  <c r="AJ33"/>
  <c r="L3"/>
  <c r="P3"/>
  <c r="N3"/>
  <c r="X3"/>
  <c r="Y3"/>
  <c r="Z3"/>
  <c r="U3"/>
  <c r="J3"/>
  <c r="K3"/>
  <c r="Y4"/>
  <c r="AD4" s="1"/>
  <c r="Z4"/>
  <c r="K4"/>
  <c r="Z5"/>
  <c r="U5"/>
  <c r="K5"/>
  <c r="K6"/>
  <c r="K7"/>
  <c r="K8"/>
  <c r="AS8" s="1"/>
  <c r="K9"/>
  <c r="K10"/>
  <c r="AD10" s="1"/>
  <c r="K11"/>
  <c r="AD11" s="1"/>
  <c r="K12"/>
  <c r="AD12" s="1"/>
  <c r="K13"/>
  <c r="L14"/>
  <c r="P14"/>
  <c r="N14"/>
  <c r="X14"/>
  <c r="Y14"/>
  <c r="Z14"/>
  <c r="U14"/>
  <c r="J14"/>
  <c r="K14"/>
  <c r="H15"/>
  <c r="I15"/>
  <c r="L15"/>
  <c r="P15"/>
  <c r="N15"/>
  <c r="X15"/>
  <c r="Y15"/>
  <c r="Z15"/>
  <c r="U15"/>
  <c r="J15"/>
  <c r="K15"/>
  <c r="K16"/>
  <c r="K17"/>
  <c r="AD17" s="1"/>
  <c r="K18"/>
  <c r="AD18" s="1"/>
  <c r="K19"/>
  <c r="AD19" s="1"/>
  <c r="K20"/>
  <c r="L21"/>
  <c r="P21"/>
  <c r="N21"/>
  <c r="X21"/>
  <c r="Y21"/>
  <c r="Z21"/>
  <c r="U21"/>
  <c r="J21"/>
  <c r="K21"/>
  <c r="L22"/>
  <c r="P22"/>
  <c r="N22"/>
  <c r="X22"/>
  <c r="Y22"/>
  <c r="Z22"/>
  <c r="U22"/>
  <c r="J22"/>
  <c r="K22"/>
  <c r="L23"/>
  <c r="AD23" s="1"/>
  <c r="P23"/>
  <c r="N23"/>
  <c r="X23"/>
  <c r="AN23" s="1"/>
  <c r="Y23"/>
  <c r="AQ23" s="1"/>
  <c r="Z23"/>
  <c r="U23"/>
  <c r="J23"/>
  <c r="K23"/>
  <c r="AS23" s="1"/>
  <c r="L24"/>
  <c r="P24"/>
  <c r="N24"/>
  <c r="X24"/>
  <c r="Y24"/>
  <c r="Z24"/>
  <c r="U24"/>
  <c r="J24"/>
  <c r="K24"/>
  <c r="L25"/>
  <c r="P25"/>
  <c r="N25"/>
  <c r="Y25"/>
  <c r="Z25"/>
  <c r="U25"/>
  <c r="J25"/>
  <c r="K25" s="1"/>
  <c r="L26"/>
  <c r="P26"/>
  <c r="N26"/>
  <c r="X26"/>
  <c r="Y26"/>
  <c r="Z26"/>
  <c r="U26"/>
  <c r="J26"/>
  <c r="K26" s="1"/>
  <c r="H27"/>
  <c r="I27"/>
  <c r="L27"/>
  <c r="P27"/>
  <c r="N27"/>
  <c r="X27"/>
  <c r="Y27"/>
  <c r="Z27"/>
  <c r="J27"/>
  <c r="K27"/>
  <c r="K28"/>
  <c r="L29"/>
  <c r="AD29" s="1"/>
  <c r="AN29" s="1"/>
  <c r="P29"/>
  <c r="N29"/>
  <c r="K29"/>
  <c r="L30"/>
  <c r="AD30" s="1"/>
  <c r="P30"/>
  <c r="N30"/>
  <c r="X30"/>
  <c r="AN30" s="1"/>
  <c r="Y30"/>
  <c r="Z30"/>
  <c r="K30"/>
  <c r="K31"/>
  <c r="K32"/>
  <c r="K33"/>
  <c r="AD33" s="1"/>
  <c r="H34"/>
  <c r="AD34" s="1"/>
  <c r="I34"/>
  <c r="AJ34" s="1"/>
  <c r="L34"/>
  <c r="P34"/>
  <c r="N34"/>
  <c r="X34"/>
  <c r="Y34"/>
  <c r="J34"/>
  <c r="K34" s="1"/>
  <c r="K35"/>
  <c r="AD35" s="1"/>
  <c r="AE35"/>
  <c r="K36"/>
  <c r="AD36" s="1"/>
  <c r="AK36" s="1"/>
  <c r="L37"/>
  <c r="P37"/>
  <c r="N37"/>
  <c r="X37"/>
  <c r="Y37"/>
  <c r="Z37"/>
  <c r="AD37" s="1"/>
  <c r="AN37" s="1"/>
  <c r="U37"/>
  <c r="AR37" s="1"/>
  <c r="J37"/>
  <c r="K37" s="1"/>
  <c r="L38"/>
  <c r="P38"/>
  <c r="N38"/>
  <c r="X38"/>
  <c r="Y38"/>
  <c r="Z38"/>
  <c r="U38"/>
  <c r="J38"/>
  <c r="K38" s="1"/>
  <c r="L39"/>
  <c r="P39"/>
  <c r="N39"/>
  <c r="X39"/>
  <c r="Y39"/>
  <c r="Z39"/>
  <c r="U39"/>
  <c r="J39"/>
  <c r="K39" s="1"/>
  <c r="L40"/>
  <c r="P40"/>
  <c r="N40"/>
  <c r="X40"/>
  <c r="Y40"/>
  <c r="Z40"/>
  <c r="U40"/>
  <c r="J40"/>
  <c r="K40" s="1"/>
  <c r="L41"/>
  <c r="P41"/>
  <c r="N41"/>
  <c r="X41"/>
  <c r="Y41"/>
  <c r="Z41"/>
  <c r="AD41" s="1"/>
  <c r="U41"/>
  <c r="J41"/>
  <c r="K41" s="1"/>
  <c r="K42"/>
  <c r="AD42" s="1"/>
  <c r="AE4"/>
  <c r="W3"/>
  <c r="T3"/>
  <c r="R3"/>
  <c r="W2"/>
  <c r="T2"/>
  <c r="S2"/>
  <c r="R2"/>
  <c r="W14"/>
  <c r="T14"/>
  <c r="S14"/>
  <c r="R14"/>
  <c r="W15"/>
  <c r="W25"/>
  <c r="T25"/>
  <c r="S25"/>
  <c r="R25"/>
  <c r="W26"/>
  <c r="V26"/>
  <c r="T26"/>
  <c r="S26"/>
  <c r="R26"/>
  <c r="O26"/>
  <c r="M26"/>
  <c r="W27"/>
  <c r="M27"/>
  <c r="M29"/>
  <c r="O29"/>
  <c r="M30"/>
  <c r="O30"/>
  <c r="M39"/>
  <c r="W39"/>
  <c r="V39"/>
  <c r="T39"/>
  <c r="R39"/>
  <c r="O39"/>
  <c r="W41"/>
  <c r="V41"/>
  <c r="T41"/>
  <c r="S41"/>
  <c r="R41"/>
  <c r="O41"/>
  <c r="W40"/>
  <c r="V40"/>
  <c r="T40"/>
  <c r="S40"/>
  <c r="R40"/>
  <c r="M40"/>
  <c r="O40"/>
  <c r="G42"/>
  <c r="G41"/>
  <c r="G40"/>
  <c r="G39"/>
  <c r="W38"/>
  <c r="V38"/>
  <c r="T38"/>
  <c r="S38"/>
  <c r="R38"/>
  <c r="O38"/>
  <c r="M38"/>
  <c r="G38"/>
  <c r="W37"/>
  <c r="V37"/>
  <c r="T37"/>
  <c r="R37"/>
  <c r="O37"/>
  <c r="G37"/>
  <c r="G36"/>
  <c r="G35"/>
  <c r="O34"/>
  <c r="G34"/>
  <c r="G33"/>
  <c r="G32"/>
  <c r="G31"/>
  <c r="G30"/>
  <c r="G29"/>
  <c r="G28"/>
  <c r="V27"/>
  <c r="T27"/>
  <c r="S27"/>
  <c r="R27"/>
  <c r="O27"/>
  <c r="G27"/>
  <c r="G26"/>
  <c r="V25"/>
  <c r="O25"/>
  <c r="M25"/>
  <c r="G25"/>
  <c r="W24"/>
  <c r="V24"/>
  <c r="T24"/>
  <c r="S24"/>
  <c r="R24"/>
  <c r="O24"/>
  <c r="M24"/>
  <c r="G24"/>
  <c r="W23"/>
  <c r="V23"/>
  <c r="T23"/>
  <c r="S23"/>
  <c r="R23"/>
  <c r="O23"/>
  <c r="M23"/>
  <c r="G23"/>
  <c r="W22"/>
  <c r="V22"/>
  <c r="T22"/>
  <c r="S22"/>
  <c r="R22"/>
  <c r="O22"/>
  <c r="M22"/>
  <c r="G22"/>
  <c r="W21"/>
  <c r="V21"/>
  <c r="T21"/>
  <c r="S21"/>
  <c r="R21"/>
  <c r="O21"/>
  <c r="M21"/>
  <c r="G21"/>
  <c r="G20"/>
  <c r="G19"/>
  <c r="G18"/>
  <c r="G17"/>
  <c r="G16"/>
  <c r="V15"/>
  <c r="T15"/>
  <c r="S15"/>
  <c r="R15"/>
  <c r="O15"/>
  <c r="G15"/>
  <c r="V14"/>
  <c r="O14"/>
  <c r="M14"/>
  <c r="G14"/>
  <c r="G13"/>
  <c r="G12"/>
  <c r="G11"/>
  <c r="G10"/>
  <c r="G9"/>
  <c r="G8"/>
  <c r="G7"/>
  <c r="G6"/>
  <c r="G5"/>
  <c r="G4"/>
  <c r="V3"/>
  <c r="O3"/>
  <c r="M3"/>
  <c r="G3"/>
  <c r="Z2"/>
  <c r="Y2"/>
  <c r="X2"/>
  <c r="V2"/>
  <c r="U2"/>
  <c r="P2"/>
  <c r="O2"/>
  <c r="N2"/>
  <c r="M2"/>
  <c r="L2"/>
  <c r="J2"/>
  <c r="K2" s="1"/>
  <c r="G2"/>
  <c r="AI35" l="1"/>
  <c r="AM35"/>
  <c r="AR35"/>
  <c r="AJ35"/>
  <c r="AO35"/>
  <c r="AL35"/>
  <c r="AP35"/>
  <c r="AQ35"/>
  <c r="AN35"/>
  <c r="AK35"/>
  <c r="AR18"/>
  <c r="AJ18"/>
  <c r="AO18"/>
  <c r="AL18"/>
  <c r="AI18"/>
  <c r="AQ18"/>
  <c r="AN18"/>
  <c r="AE18"/>
  <c r="AK18"/>
  <c r="AP18"/>
  <c r="AN15"/>
  <c r="AN41"/>
  <c r="AQ37"/>
  <c r="AS34"/>
  <c r="AO33"/>
  <c r="AI33"/>
  <c r="AL33"/>
  <c r="AQ33"/>
  <c r="AN33"/>
  <c r="AE33"/>
  <c r="AK33"/>
  <c r="AP33"/>
  <c r="AM33"/>
  <c r="AR33"/>
  <c r="AD25"/>
  <c r="AM24"/>
  <c r="AN22"/>
  <c r="AO17"/>
  <c r="AI17"/>
  <c r="AL17"/>
  <c r="AQ17"/>
  <c r="AE17"/>
  <c r="AN17"/>
  <c r="AK17"/>
  <c r="AP17"/>
  <c r="AM17"/>
  <c r="AR17"/>
  <c r="AM11"/>
  <c r="AR11"/>
  <c r="AJ11"/>
  <c r="AO11"/>
  <c r="AP11"/>
  <c r="AL11"/>
  <c r="AQ11"/>
  <c r="AE11"/>
  <c r="AI11"/>
  <c r="AN11"/>
  <c r="AK11"/>
  <c r="AD5"/>
  <c r="AQ5"/>
  <c r="AJ17"/>
  <c r="AM18"/>
  <c r="AR34"/>
  <c r="AO34"/>
  <c r="AK34"/>
  <c r="AE34"/>
  <c r="AP34"/>
  <c r="AD28"/>
  <c r="AS28" s="1"/>
  <c r="AM25"/>
  <c r="AP12"/>
  <c r="AM12"/>
  <c r="AR12"/>
  <c r="AJ12"/>
  <c r="AO12"/>
  <c r="AI12"/>
  <c r="AS12"/>
  <c r="AL12"/>
  <c r="AQ12"/>
  <c r="AN12"/>
  <c r="AE12"/>
  <c r="AR2"/>
  <c r="AQ34"/>
  <c r="AM30"/>
  <c r="AD27"/>
  <c r="AQ27" s="1"/>
  <c r="AD26"/>
  <c r="AS24"/>
  <c r="AL24"/>
  <c r="AD24"/>
  <c r="AM23"/>
  <c r="AD16"/>
  <c r="AM15"/>
  <c r="AR10"/>
  <c r="AJ10"/>
  <c r="AO10"/>
  <c r="AL10"/>
  <c r="AE10"/>
  <c r="AI10"/>
  <c r="AQ10"/>
  <c r="AN10"/>
  <c r="AK10"/>
  <c r="AP10"/>
  <c r="AN3"/>
  <c r="AM10"/>
  <c r="AM19"/>
  <c r="AR19"/>
  <c r="AJ19"/>
  <c r="AP19"/>
  <c r="AO19"/>
  <c r="AL19"/>
  <c r="AQ19"/>
  <c r="AI19"/>
  <c r="AN19"/>
  <c r="AK19"/>
  <c r="AE19"/>
  <c r="AD13"/>
  <c r="AS13" s="1"/>
  <c r="AR3"/>
  <c r="AM41"/>
  <c r="AN34"/>
  <c r="AK30"/>
  <c r="AP30"/>
  <c r="AI30"/>
  <c r="AQ30"/>
  <c r="AR30"/>
  <c r="AJ30"/>
  <c r="AO30"/>
  <c r="AE30"/>
  <c r="AS26"/>
  <c r="AS25"/>
  <c r="AK23"/>
  <c r="AP23"/>
  <c r="AI23"/>
  <c r="AJ23"/>
  <c r="AO23"/>
  <c r="AE23"/>
  <c r="AM22"/>
  <c r="AS15"/>
  <c r="AD9"/>
  <c r="AL23"/>
  <c r="AN2"/>
  <c r="AR42"/>
  <c r="AJ42"/>
  <c r="AO42"/>
  <c r="AI42"/>
  <c r="AL42"/>
  <c r="AQ42"/>
  <c r="AN42"/>
  <c r="AK42"/>
  <c r="AE42"/>
  <c r="AP42"/>
  <c r="AL41"/>
  <c r="AM37"/>
  <c r="AS29"/>
  <c r="AR26"/>
  <c r="AR24"/>
  <c r="AD22"/>
  <c r="AJ15"/>
  <c r="AP4"/>
  <c r="AM4"/>
  <c r="AI4"/>
  <c r="AT4" s="1"/>
  <c r="AR4"/>
  <c r="AJ4"/>
  <c r="AS4"/>
  <c r="AO4"/>
  <c r="AL4"/>
  <c r="AN4"/>
  <c r="AI41"/>
  <c r="AT41" s="1"/>
  <c r="AO41"/>
  <c r="AR41"/>
  <c r="AE41"/>
  <c r="AK41"/>
  <c r="AP41"/>
  <c r="AN26"/>
  <c r="AQ15"/>
  <c r="AQ41"/>
  <c r="AD2"/>
  <c r="AS2" s="1"/>
  <c r="AQ2"/>
  <c r="AS41"/>
  <c r="AD39"/>
  <c r="AD38"/>
  <c r="AL37"/>
  <c r="AS30"/>
  <c r="AR23"/>
  <c r="AD21"/>
  <c r="AQ21" s="1"/>
  <c r="AR15"/>
  <c r="AD15"/>
  <c r="AM14"/>
  <c r="AS7"/>
  <c r="AD3"/>
  <c r="AQ3" s="1"/>
  <c r="AK29"/>
  <c r="AI29"/>
  <c r="AP29"/>
  <c r="AR29"/>
  <c r="AJ29"/>
  <c r="AO29"/>
  <c r="AE29"/>
  <c r="AQ29"/>
  <c r="AI37"/>
  <c r="AK37"/>
  <c r="AP37"/>
  <c r="AJ37"/>
  <c r="AE37"/>
  <c r="AO37"/>
  <c r="AS37"/>
  <c r="AP36"/>
  <c r="AM36"/>
  <c r="AE36"/>
  <c r="AR36"/>
  <c r="AJ36"/>
  <c r="AS36"/>
  <c r="AO36"/>
  <c r="AL36"/>
  <c r="AQ36"/>
  <c r="AI36"/>
  <c r="AN36"/>
  <c r="AL34"/>
  <c r="AM29"/>
  <c r="AQ26"/>
  <c r="AQ25"/>
  <c r="AQ24"/>
  <c r="AR22"/>
  <c r="AD20"/>
  <c r="AS14"/>
  <c r="AD14"/>
  <c r="AL14" s="1"/>
  <c r="AJ41"/>
  <c r="AM42"/>
  <c r="AE8"/>
  <c r="AJ8"/>
  <c r="AT8" s="1"/>
  <c r="AL38"/>
  <c r="AL30"/>
  <c r="AL22"/>
  <c r="AR8"/>
  <c r="AS35"/>
  <c r="AS19"/>
  <c r="AS11"/>
  <c r="AD32"/>
  <c r="AS32" s="1"/>
  <c r="AL29"/>
  <c r="AM8"/>
  <c r="AQ4"/>
  <c r="AS42"/>
  <c r="AS18"/>
  <c r="AS10"/>
  <c r="AD40"/>
  <c r="AR40" s="1"/>
  <c r="AI15"/>
  <c r="AD7"/>
  <c r="AP8"/>
  <c r="AS33"/>
  <c r="AS17"/>
  <c r="AD31"/>
  <c r="AK8"/>
  <c r="AL3"/>
  <c r="AI34"/>
  <c r="AD6"/>
  <c r="AL26"/>
  <c r="AL2"/>
  <c r="AN8"/>
  <c r="AL25"/>
  <c r="AQ8"/>
  <c r="AL8"/>
  <c r="AQ31" l="1"/>
  <c r="AN31"/>
  <c r="AK31"/>
  <c r="AP31"/>
  <c r="AM31"/>
  <c r="AI31"/>
  <c r="AR31"/>
  <c r="AJ31"/>
  <c r="AO31"/>
  <c r="AE31"/>
  <c r="AL31"/>
  <c r="AP20"/>
  <c r="AE20"/>
  <c r="AI20"/>
  <c r="AM20"/>
  <c r="AR20"/>
  <c r="AJ20"/>
  <c r="AO20"/>
  <c r="AL20"/>
  <c r="AQ20"/>
  <c r="AN20"/>
  <c r="AK20"/>
  <c r="AO9"/>
  <c r="AE9"/>
  <c r="AL9"/>
  <c r="AR9"/>
  <c r="AI9"/>
  <c r="AQ9"/>
  <c r="AN9"/>
  <c r="AK9"/>
  <c r="AP9"/>
  <c r="AM9"/>
  <c r="AJ9"/>
  <c r="AS20"/>
  <c r="AT36"/>
  <c r="AK15"/>
  <c r="AT15" s="1"/>
  <c r="AP15"/>
  <c r="AO15"/>
  <c r="AE15"/>
  <c r="AL15"/>
  <c r="AK38"/>
  <c r="AI38"/>
  <c r="AP38"/>
  <c r="AJ38"/>
  <c r="AO38"/>
  <c r="AE38"/>
  <c r="AQ38"/>
  <c r="AM3"/>
  <c r="AN14"/>
  <c r="AT30"/>
  <c r="AJ26"/>
  <c r="AO26"/>
  <c r="AI26"/>
  <c r="AE26"/>
  <c r="AK26"/>
  <c r="AP26"/>
  <c r="AM26"/>
  <c r="AK39"/>
  <c r="AP39"/>
  <c r="AI39"/>
  <c r="AJ39"/>
  <c r="AO39"/>
  <c r="AE39"/>
  <c r="AL39"/>
  <c r="AT29"/>
  <c r="AK21"/>
  <c r="AI21"/>
  <c r="AP21"/>
  <c r="AE21"/>
  <c r="AJ21"/>
  <c r="AO21"/>
  <c r="AN21"/>
  <c r="AS40"/>
  <c r="AS31"/>
  <c r="AL16"/>
  <c r="AE16"/>
  <c r="AQ16"/>
  <c r="AI16"/>
  <c r="AN16"/>
  <c r="AK16"/>
  <c r="AP16"/>
  <c r="AM16"/>
  <c r="AR16"/>
  <c r="AJ16"/>
  <c r="AO16"/>
  <c r="AK5"/>
  <c r="AP5"/>
  <c r="AM5"/>
  <c r="AJ5"/>
  <c r="AO5"/>
  <c r="AE5"/>
  <c r="AL5"/>
  <c r="AI5"/>
  <c r="AN5"/>
  <c r="AN43" s="1"/>
  <c r="AQ39"/>
  <c r="AP27"/>
  <c r="AR27"/>
  <c r="AO27"/>
  <c r="AK27"/>
  <c r="AE27"/>
  <c r="AN6"/>
  <c r="AQ6"/>
  <c r="AK6"/>
  <c r="AP6"/>
  <c r="AM6"/>
  <c r="AE6"/>
  <c r="AI6"/>
  <c r="AR6"/>
  <c r="AJ6"/>
  <c r="AO6"/>
  <c r="AL6"/>
  <c r="AL44" s="1"/>
  <c r="AQ7"/>
  <c r="AQ43" s="1"/>
  <c r="AE7"/>
  <c r="AN7"/>
  <c r="AK7"/>
  <c r="AP7"/>
  <c r="AM7"/>
  <c r="AR7"/>
  <c r="AJ7"/>
  <c r="AI7"/>
  <c r="AT7" s="1"/>
  <c r="AO7"/>
  <c r="AL7"/>
  <c r="AS38"/>
  <c r="AT37"/>
  <c r="AS21"/>
  <c r="AM21"/>
  <c r="AT10"/>
  <c r="AS16"/>
  <c r="AO25"/>
  <c r="AI25"/>
  <c r="AE25"/>
  <c r="AR25"/>
  <c r="AN25"/>
  <c r="AK25"/>
  <c r="AP25"/>
  <c r="AJ25"/>
  <c r="AN40"/>
  <c r="AT35"/>
  <c r="AT34"/>
  <c r="AL21"/>
  <c r="AS6"/>
  <c r="AS39"/>
  <c r="AJ3"/>
  <c r="AP3"/>
  <c r="AO3"/>
  <c r="AI3"/>
  <c r="AK3"/>
  <c r="AE3"/>
  <c r="AK22"/>
  <c r="AP22"/>
  <c r="AI22"/>
  <c r="AJ22"/>
  <c r="AE22"/>
  <c r="AO22"/>
  <c r="AM38"/>
  <c r="AQ22"/>
  <c r="AM40"/>
  <c r="AL27"/>
  <c r="AS5"/>
  <c r="AJ27"/>
  <c r="AR21"/>
  <c r="AI27"/>
  <c r="AK14"/>
  <c r="AP14"/>
  <c r="AE14"/>
  <c r="AI14"/>
  <c r="AJ14"/>
  <c r="AQ14"/>
  <c r="AO14"/>
  <c r="AS3"/>
  <c r="AN27"/>
  <c r="AJ2"/>
  <c r="AO2"/>
  <c r="AE2"/>
  <c r="AK2"/>
  <c r="AP2"/>
  <c r="AI2"/>
  <c r="AM2"/>
  <c r="AS22"/>
  <c r="AM39"/>
  <c r="AT19"/>
  <c r="AE24"/>
  <c r="AI24"/>
  <c r="AK24"/>
  <c r="AP24"/>
  <c r="AJ24"/>
  <c r="AO24"/>
  <c r="AN38"/>
  <c r="AT12"/>
  <c r="AN24"/>
  <c r="AT11"/>
  <c r="AS27"/>
  <c r="AR5"/>
  <c r="AR43" s="1"/>
  <c r="AT18"/>
  <c r="AM27"/>
  <c r="AR39"/>
  <c r="AK13"/>
  <c r="AE13"/>
  <c r="AI13"/>
  <c r="AP13"/>
  <c r="AM13"/>
  <c r="AR13"/>
  <c r="AJ13"/>
  <c r="AO13"/>
  <c r="AL13"/>
  <c r="AL43" s="1"/>
  <c r="AQ13"/>
  <c r="AN13"/>
  <c r="AE40"/>
  <c r="AK40"/>
  <c r="AP40"/>
  <c r="AI40"/>
  <c r="AJ40"/>
  <c r="AO40"/>
  <c r="AL32"/>
  <c r="AQ32"/>
  <c r="AE32"/>
  <c r="AN32"/>
  <c r="AK32"/>
  <c r="AP32"/>
  <c r="AM32"/>
  <c r="AR32"/>
  <c r="AJ32"/>
  <c r="AI32"/>
  <c r="AO32"/>
  <c r="AL40"/>
  <c r="AT42"/>
  <c r="AS9"/>
  <c r="AT23"/>
  <c r="AQ40"/>
  <c r="AN39"/>
  <c r="AP28"/>
  <c r="AE28"/>
  <c r="AM28"/>
  <c r="AR28"/>
  <c r="AJ28"/>
  <c r="AI28"/>
  <c r="AO28"/>
  <c r="AL28"/>
  <c r="AQ28"/>
  <c r="AN28"/>
  <c r="AK28"/>
  <c r="AT17"/>
  <c r="AT33"/>
  <c r="AR14"/>
  <c r="AR38"/>
  <c r="AN44" l="1"/>
  <c r="AQ44"/>
  <c r="AT39"/>
  <c r="AT20"/>
  <c r="AT31"/>
  <c r="AT28"/>
  <c r="AJ43"/>
  <c r="AJ44" s="1"/>
  <c r="AT21"/>
  <c r="AM43"/>
  <c r="AM44"/>
  <c r="AT27"/>
  <c r="AR44"/>
  <c r="AT9"/>
  <c r="AI43"/>
  <c r="AI44" s="1"/>
  <c r="AT2"/>
  <c r="AT16"/>
  <c r="AP44"/>
  <c r="AP43"/>
  <c r="AT3"/>
  <c r="AT6"/>
  <c r="AT5"/>
  <c r="AO43"/>
  <c r="AO44" s="1"/>
  <c r="AT40"/>
  <c r="AT38"/>
  <c r="AT32"/>
  <c r="AT13"/>
  <c r="AT24"/>
  <c r="AK43"/>
  <c r="AK44" s="1"/>
  <c r="AT22"/>
  <c r="AT25"/>
  <c r="AS43"/>
  <c r="AS44" s="1"/>
  <c r="AT14"/>
  <c r="AT26"/>
</calcChain>
</file>

<file path=xl/sharedStrings.xml><?xml version="1.0" encoding="utf-8"?>
<sst xmlns="http://schemas.openxmlformats.org/spreadsheetml/2006/main" count="242" uniqueCount="134">
  <si>
    <t>2013/2014 Season</t>
  </si>
  <si>
    <t>http://www.whoscored.com/Teams/26/Archive/England-Liverpool</t>
  </si>
  <si>
    <t>Player</t>
  </si>
  <si>
    <t>League</t>
  </si>
  <si>
    <t>Team</t>
  </si>
  <si>
    <t>Appearances</t>
  </si>
  <si>
    <t>Minutes Played</t>
  </si>
  <si>
    <t>Team Points</t>
  </si>
  <si>
    <t>Per minute factor</t>
  </si>
  <si>
    <t>Goals</t>
  </si>
  <si>
    <t>Assists</t>
  </si>
  <si>
    <t>Shots</t>
  </si>
  <si>
    <t>Shot Conversion</t>
  </si>
  <si>
    <t>Key Passes</t>
  </si>
  <si>
    <t>Accurate Crosses</t>
  </si>
  <si>
    <t>Dispossessed</t>
  </si>
  <si>
    <t>Bad Control</t>
  </si>
  <si>
    <t>Successful Dribbles</t>
  </si>
  <si>
    <t>Passing Accuracy</t>
  </si>
  <si>
    <t>Shots inside Penalty Area</t>
  </si>
  <si>
    <t>Shots inside 6</t>
  </si>
  <si>
    <t>Shots outside box</t>
  </si>
  <si>
    <t>Shots on target</t>
  </si>
  <si>
    <t>Shots off target</t>
  </si>
  <si>
    <t>Shots Blocked</t>
  </si>
  <si>
    <t>Offside</t>
  </si>
  <si>
    <t>Fouls Drawn</t>
  </si>
  <si>
    <t>Fouls Committed</t>
  </si>
  <si>
    <t>Yellow Cards</t>
  </si>
  <si>
    <t>Red Cards</t>
  </si>
  <si>
    <t>Adrian Ramos</t>
  </si>
  <si>
    <t>Bundesliga</t>
  </si>
  <si>
    <t>Hertha Berlin</t>
  </si>
  <si>
    <t>Alexandre Lacazette</t>
  </si>
  <si>
    <t>Ligue 1</t>
  </si>
  <si>
    <t>Lyon</t>
  </si>
  <si>
    <t>Alexis Sanchez</t>
  </si>
  <si>
    <t>La Liga</t>
  </si>
  <si>
    <t>Barcelona</t>
  </si>
  <si>
    <t>Andre-Pierre Gignac</t>
  </si>
  <si>
    <t>Marseille</t>
  </si>
  <si>
    <t>Antoine Griezmann</t>
  </si>
  <si>
    <t>Real Sociedad</t>
  </si>
  <si>
    <t>Antonio Di Natale</t>
  </si>
  <si>
    <t>Serie A</t>
  </si>
  <si>
    <t>Udinese</t>
  </si>
  <si>
    <t>Aritz Aduriz</t>
  </si>
  <si>
    <t>Athletic Bilbao</t>
  </si>
  <si>
    <t>Arjen Robben</t>
  </si>
  <si>
    <t>Bayern Munich</t>
  </si>
  <si>
    <t>Ben Yedder</t>
  </si>
  <si>
    <t>Toulouse</t>
  </si>
  <si>
    <t>Carlos Tevez</t>
  </si>
  <si>
    <t>Juventus</t>
  </si>
  <si>
    <t>Carlos Vela</t>
  </si>
  <si>
    <t>Ciro Immobile</t>
  </si>
  <si>
    <t>Torino</t>
  </si>
  <si>
    <t>Cristiano Ronaldo</t>
  </si>
  <si>
    <t>Real Madrid</t>
  </si>
  <si>
    <t>Daniel Sturridge</t>
  </si>
  <si>
    <t>EPL</t>
  </si>
  <si>
    <t>Liverpool</t>
  </si>
  <si>
    <t>Diego Costa</t>
  </si>
  <si>
    <t>Atletico Madrid</t>
  </si>
  <si>
    <t>Edin Dzeko</t>
  </si>
  <si>
    <t>Manchester City</t>
  </si>
  <si>
    <t>Edinson Cavani</t>
  </si>
  <si>
    <t>PSG</t>
  </si>
  <si>
    <t>Fernando Llorente</t>
  </si>
  <si>
    <t>Gareth Bale</t>
  </si>
  <si>
    <t>Gonzalo Higuain</t>
  </si>
  <si>
    <t>Napoli</t>
  </si>
  <si>
    <t>Jay Rodriguez</t>
  </si>
  <si>
    <t>Southampton</t>
  </si>
  <si>
    <t>Josip Drmic</t>
  </si>
  <si>
    <t>Nurnberg</t>
  </si>
  <si>
    <t>Karim Benzema</t>
  </si>
  <si>
    <t>Lionel Messi</t>
  </si>
  <si>
    <t>Luca Toni</t>
  </si>
  <si>
    <t>Hellas Verona</t>
  </si>
  <si>
    <t>Luis Suarez</t>
  </si>
  <si>
    <t>Marco Reus</t>
  </si>
  <si>
    <t>Borussia Dortmund</t>
  </si>
  <si>
    <t>Mario Mandzukic</t>
  </si>
  <si>
    <t>Neymar</t>
  </si>
  <si>
    <t>Olivier Giroud</t>
  </si>
  <si>
    <t>Arsenal</t>
  </si>
  <si>
    <t>Radamel Falcao</t>
  </si>
  <si>
    <t>Monaco</t>
  </si>
  <si>
    <t>Robert Lewandowski</t>
  </si>
  <si>
    <t>Robin Van Persie</t>
  </si>
  <si>
    <t>Manchester United</t>
  </si>
  <si>
    <t>Rodrigo Palacio</t>
  </si>
  <si>
    <t>Inter</t>
  </si>
  <si>
    <t>Romelu Lukaku</t>
  </si>
  <si>
    <t>Everton</t>
  </si>
  <si>
    <t>Salomon Kalou</t>
  </si>
  <si>
    <t>Lille</t>
  </si>
  <si>
    <t>Sergio Aguero</t>
  </si>
  <si>
    <t>Vincent Aboubakar</t>
  </si>
  <si>
    <t>Lorient</t>
  </si>
  <si>
    <t>Wayne Rooney</t>
  </si>
  <si>
    <t>Wilfried Bony</t>
  </si>
  <si>
    <t>Swansea City</t>
  </si>
  <si>
    <t>Zlatan Ibrahimovic</t>
  </si>
  <si>
    <t>minutes</t>
  </si>
  <si>
    <t>should we do (good/bad) or (good - bad)???</t>
  </si>
  <si>
    <t>I was thinking (good-bad) and then we would adjust for time</t>
  </si>
  <si>
    <t/>
  </si>
  <si>
    <t>do we need chances created and assists???</t>
  </si>
  <si>
    <t>Yea, we should include both since while a chance created may not have led to a goal, that player set up a scoring opportunity, which is valuable</t>
  </si>
  <si>
    <t>categories:</t>
  </si>
  <si>
    <t>shooting</t>
  </si>
  <si>
    <t>goals (G), shots (S)</t>
  </si>
  <si>
    <t>Shooting = goals - (shots off and blocked/ shots on target)</t>
  </si>
  <si>
    <t>passing</t>
  </si>
  <si>
    <t>key passes (KP), passing accuracy (PAC), assists (A), chances created (CC)</t>
  </si>
  <si>
    <t>Passing = (key passes* passing accuracy</t>
  </si>
  <si>
    <t>dribbling</t>
  </si>
  <si>
    <t>successful dribbles (SD), bad control (BC), dispossessed (DIS)</t>
  </si>
  <si>
    <t>etc.</t>
  </si>
  <si>
    <t>offside (OFF), cards (YEL or RED), fouls (FL)</t>
  </si>
  <si>
    <t>Total</t>
  </si>
  <si>
    <t>FEM = Agoals + Bassists + Cpassing accuracy + D(Key Passes) + E(successful dribbles - unsuccessful dribbles) - Foffside - Gyellows - Hreds + I(fouls drawn - fouls committed) + J(shots on target)+K(Shot Conversion)</t>
  </si>
  <si>
    <t>TOTAL SCORE</t>
  </si>
  <si>
    <t>ADJUSTED SCORE</t>
  </si>
  <si>
    <t>Assist</t>
  </si>
  <si>
    <t>Passing</t>
  </si>
  <si>
    <t>Dribbling</t>
  </si>
  <si>
    <t>Yellow</t>
  </si>
  <si>
    <t>Red</t>
  </si>
  <si>
    <t>Fouls</t>
  </si>
  <si>
    <t>COEFFICIENTS</t>
  </si>
  <si>
    <t>AVERAGES: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</si>
</sst>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/>
    <xf numFmtId="164" fontId="1" fillId="0" borderId="1" xfId="0" applyNumberFormat="1" applyFont="1" applyBorder="1" applyAlignment="1"/>
    <xf numFmtId="1" fontId="1" fillId="0" borderId="1" xfId="0" applyNumberFormat="1" applyFont="1" applyBorder="1" applyAlignment="1"/>
    <xf numFmtId="10" fontId="2" fillId="0" borderId="1" xfId="0" applyNumberFormat="1" applyFont="1" applyBorder="1"/>
    <xf numFmtId="0" fontId="2" fillId="0" borderId="1" xfId="0" applyFont="1" applyBorder="1" applyAlignment="1"/>
    <xf numFmtId="1" fontId="2" fillId="0" borderId="1" xfId="0" applyNumberFormat="1" applyFont="1" applyBorder="1"/>
    <xf numFmtId="10" fontId="1" fillId="0" borderId="1" xfId="0" applyNumberFormat="1" applyFont="1" applyBorder="1" applyAlignment="1"/>
    <xf numFmtId="164" fontId="2" fillId="0" borderId="1" xfId="0" applyNumberFormat="1" applyFont="1" applyBorder="1" applyAlignment="1"/>
    <xf numFmtId="1" fontId="2" fillId="0" borderId="1" xfId="0" applyNumberFormat="1" applyFont="1" applyBorder="1" applyAlignment="1"/>
    <xf numFmtId="10" fontId="2" fillId="0" borderId="1" xfId="0" applyNumberFormat="1" applyFont="1" applyBorder="1" applyAlignment="1"/>
    <xf numFmtId="164" fontId="2" fillId="0" borderId="1" xfId="0" applyNumberFormat="1" applyFont="1" applyBorder="1"/>
    <xf numFmtId="1" fontId="3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4" fillId="0" borderId="0" xfId="0" applyFont="1"/>
    <xf numFmtId="10" fontId="0" fillId="0" borderId="0" xfId="1" applyNumberFormat="1" applyFont="1"/>
    <xf numFmtId="10" fontId="0" fillId="0" borderId="0" xfId="0" applyNumberFormat="1"/>
    <xf numFmtId="0" fontId="4" fillId="0" borderId="1" xfId="0" applyFont="1" applyFill="1" applyBorder="1" applyAlignment="1"/>
    <xf numFmtId="0" fontId="5" fillId="0" borderId="1" xfId="0" applyFont="1" applyBorder="1" applyAlignment="1"/>
    <xf numFmtId="0" fontId="6" fillId="0" borderId="1" xfId="2" applyBorder="1" applyAlignment="1"/>
    <xf numFmtId="1" fontId="4" fillId="0" borderId="1" xfId="0" applyNumberFormat="1" applyFont="1" applyBorder="1"/>
    <xf numFmtId="10" fontId="2" fillId="0" borderId="1" xfId="1" applyNumberFormat="1" applyFont="1" applyBorder="1"/>
    <xf numFmtId="1" fontId="0" fillId="0" borderId="0" xfId="0" applyNumberFormat="1"/>
    <xf numFmtId="10" fontId="2" fillId="0" borderId="2" xfId="1" applyNumberFormat="1" applyFont="1" applyBorder="1"/>
    <xf numFmtId="10" fontId="0" fillId="0" borderId="2" xfId="1" applyNumberFormat="1" applyFont="1" applyBorder="1"/>
    <xf numFmtId="10" fontId="0" fillId="0" borderId="2" xfId="0" applyNumberFormat="1" applyBorder="1"/>
    <xf numFmtId="10" fontId="4" fillId="0" borderId="1" xfId="0" applyNumberFormat="1" applyFont="1" applyBorder="1"/>
    <xf numFmtId="1" fontId="4" fillId="0" borderId="1" xfId="0" applyNumberFormat="1" applyFont="1" applyFill="1" applyBorder="1"/>
    <xf numFmtId="1" fontId="2" fillId="0" borderId="1" xfId="1" applyNumberFormat="1" applyFont="1" applyBorder="1"/>
    <xf numFmtId="0" fontId="2" fillId="0" borderId="1" xfId="0" applyNumberFormat="1" applyFont="1" applyBorder="1"/>
    <xf numFmtId="10" fontId="1" fillId="0" borderId="1" xfId="1" applyNumberFormat="1" applyFont="1" applyBorder="1"/>
    <xf numFmtId="0" fontId="1" fillId="0" borderId="0" xfId="0" applyFont="1"/>
    <xf numFmtId="165" fontId="0" fillId="0" borderId="0" xfId="0" applyNumberFormat="1"/>
  </cellXfs>
  <cellStyles count="1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oscored.com/Teams/26/Archive/England-Liverp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99"/>
  <sheetViews>
    <sheetView tabSelected="1" workbookViewId="0">
      <pane ySplit="1" topLeftCell="A2" activePane="bottomLeft" state="frozen"/>
      <selection pane="bottomLeft" activeCell="AD47" sqref="AD47"/>
    </sheetView>
  </sheetViews>
  <sheetFormatPr defaultColWidth="14.44140625" defaultRowHeight="15.75" customHeight="1"/>
  <cols>
    <col min="1" max="1" width="18" customWidth="1"/>
    <col min="2" max="2" width="10.109375" customWidth="1"/>
    <col min="3" max="3" width="17.6640625" customWidth="1"/>
    <col min="4" max="4" width="12.44140625" customWidth="1"/>
    <col min="5" max="5" width="14.44140625" customWidth="1"/>
    <col min="6" max="6" width="12.109375" customWidth="1"/>
    <col min="7" max="7" width="16.33203125" customWidth="1"/>
    <col min="8" max="8" width="6.109375" customWidth="1"/>
    <col min="9" max="9" width="7.44140625" customWidth="1"/>
    <col min="10" max="10" width="6.109375" customWidth="1"/>
    <col min="11" max="11" width="15.88671875" customWidth="1"/>
    <col min="12" max="12" width="11.109375" customWidth="1"/>
    <col min="13" max="13" width="16.44140625" customWidth="1"/>
    <col min="14" max="14" width="13.33203125" customWidth="1"/>
    <col min="15" max="15" width="11.44140625" customWidth="1"/>
    <col min="16" max="16" width="18.6640625" customWidth="1"/>
    <col min="17" max="17" width="16.88671875" customWidth="1"/>
    <col min="18" max="18" width="23.88671875" customWidth="1"/>
    <col min="19" max="19" width="14.109375" customWidth="1"/>
    <col min="20" max="20" width="17.44140625" customWidth="1"/>
    <col min="21" max="21" width="15.109375" customWidth="1"/>
    <col min="22" max="22" width="14.44140625" customWidth="1"/>
    <col min="23" max="23" width="13.88671875" customWidth="1"/>
    <col min="24" max="24" width="7.33203125" customWidth="1"/>
    <col min="25" max="25" width="12.109375" customWidth="1"/>
    <col min="26" max="26" width="16.33203125" customWidth="1"/>
    <col min="27" max="27" width="12.6640625" customWidth="1"/>
    <col min="28" max="28" width="10.109375" customWidth="1"/>
    <col min="29" max="29" width="6.6640625" customWidth="1"/>
    <col min="30" max="30" width="14.33203125" bestFit="1" customWidth="1"/>
    <col min="31" max="31" width="17.88671875" customWidth="1"/>
    <col min="32" max="33" width="22.109375" customWidth="1"/>
    <col min="34" max="34" width="11.6640625" bestFit="1" customWidth="1"/>
    <col min="35" max="36" width="7.33203125" bestFit="1" customWidth="1"/>
    <col min="37" max="37" width="8" bestFit="1" customWidth="1"/>
    <col min="38" max="38" width="11.109375" bestFit="1" customWidth="1"/>
    <col min="39" max="39" width="9.33203125" bestFit="1" customWidth="1"/>
    <col min="40" max="40" width="7.33203125" bestFit="1" customWidth="1"/>
    <col min="41" max="41" width="7.109375" bestFit="1" customWidth="1"/>
    <col min="42" max="42" width="6.33203125" bestFit="1" customWidth="1"/>
    <col min="43" max="43" width="7.88671875" bestFit="1" customWidth="1"/>
    <col min="44" max="44" width="7.33203125" bestFit="1" customWidth="1"/>
    <col min="45" max="45" width="16" bestFit="1" customWidth="1"/>
    <col min="46" max="46" width="8.33203125" bestFit="1" customWidth="1"/>
  </cols>
  <sheetData>
    <row r="1" spans="1:46" ht="15.75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2" t="s">
        <v>8</v>
      </c>
      <c r="H1" s="3" t="s">
        <v>9</v>
      </c>
      <c r="I1" s="1" t="s">
        <v>10</v>
      </c>
      <c r="J1" s="3" t="s">
        <v>11</v>
      </c>
      <c r="K1" s="1" t="s">
        <v>12</v>
      </c>
      <c r="L1" s="3" t="s">
        <v>13</v>
      </c>
      <c r="M1" s="1" t="s">
        <v>14</v>
      </c>
      <c r="N1" s="3" t="s">
        <v>15</v>
      </c>
      <c r="O1" s="3" t="s">
        <v>16</v>
      </c>
      <c r="P1" s="3" t="s">
        <v>17</v>
      </c>
      <c r="Q1" s="7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3" t="s">
        <v>25</v>
      </c>
      <c r="Y1" s="3" t="s">
        <v>26</v>
      </c>
      <c r="Z1" s="3" t="s">
        <v>27</v>
      </c>
      <c r="AA1" s="1" t="s">
        <v>28</v>
      </c>
      <c r="AB1" s="1" t="s">
        <v>29</v>
      </c>
      <c r="AD1" s="15" t="s">
        <v>124</v>
      </c>
      <c r="AE1" s="21" t="s">
        <v>125</v>
      </c>
      <c r="AF1" s="15" t="s">
        <v>132</v>
      </c>
      <c r="AG1" s="15"/>
      <c r="AH1" s="15"/>
      <c r="AI1" s="21" t="s">
        <v>9</v>
      </c>
      <c r="AJ1" s="15" t="s">
        <v>126</v>
      </c>
      <c r="AK1" s="21" t="s">
        <v>127</v>
      </c>
      <c r="AL1" s="15" t="s">
        <v>13</v>
      </c>
      <c r="AM1" s="21" t="s">
        <v>128</v>
      </c>
      <c r="AN1" s="21" t="s">
        <v>25</v>
      </c>
      <c r="AO1" s="21" t="s">
        <v>129</v>
      </c>
      <c r="AP1" s="27" t="s">
        <v>130</v>
      </c>
      <c r="AQ1" s="28" t="s">
        <v>131</v>
      </c>
      <c r="AR1" s="28" t="s">
        <v>11</v>
      </c>
      <c r="AS1" s="28" t="s">
        <v>12</v>
      </c>
      <c r="AT1" s="28" t="s">
        <v>122</v>
      </c>
    </row>
    <row r="2" spans="1:46" ht="15.75" customHeight="1">
      <c r="A2" s="5" t="s">
        <v>30</v>
      </c>
      <c r="B2" s="5" t="s">
        <v>31</v>
      </c>
      <c r="C2" s="5" t="s">
        <v>32</v>
      </c>
      <c r="D2" s="5">
        <v>32</v>
      </c>
      <c r="E2" s="5">
        <v>2672</v>
      </c>
      <c r="F2" s="5">
        <v>41</v>
      </c>
      <c r="G2" s="8">
        <f t="shared" ref="G2:G42" si="0">D2/E2</f>
        <v>1.1976047904191617E-2</v>
      </c>
      <c r="H2" s="9">
        <v>16</v>
      </c>
      <c r="I2" s="5">
        <v>5</v>
      </c>
      <c r="J2" s="6">
        <f>2.9*32</f>
        <v>92.8</v>
      </c>
      <c r="K2" s="4">
        <f t="shared" ref="K2:K19" si="1">H2/J2</f>
        <v>0.17241379310344829</v>
      </c>
      <c r="L2" s="6">
        <f>1.5*32</f>
        <v>48</v>
      </c>
      <c r="M2">
        <f>0.1*32</f>
        <v>3.2</v>
      </c>
      <c r="N2" s="6">
        <f t="shared" ref="N2:O2" si="2">2.3*32</f>
        <v>73.599999999999994</v>
      </c>
      <c r="O2" s="6">
        <f t="shared" si="2"/>
        <v>73.599999999999994</v>
      </c>
      <c r="P2" s="6">
        <f>2.6*32</f>
        <v>83.2</v>
      </c>
      <c r="Q2" s="10">
        <v>0.73699999999999999</v>
      </c>
      <c r="R2">
        <f>2.2*32</f>
        <v>70.400000000000006</v>
      </c>
      <c r="S2">
        <f>3*32</f>
        <v>96</v>
      </c>
      <c r="T2">
        <f>0.4*32</f>
        <v>12.8</v>
      </c>
      <c r="U2" s="6">
        <f>1.3*32</f>
        <v>41.6</v>
      </c>
      <c r="V2">
        <f>1*32</f>
        <v>32</v>
      </c>
      <c r="W2">
        <f>0.5*32</f>
        <v>16</v>
      </c>
      <c r="X2" s="6">
        <f>0.4*32</f>
        <v>12.8</v>
      </c>
      <c r="Y2" s="6">
        <f>2.3*32</f>
        <v>73.599999999999994</v>
      </c>
      <c r="Z2" s="6">
        <f>1.2*32</f>
        <v>38.4</v>
      </c>
      <c r="AA2" s="5">
        <v>3</v>
      </c>
      <c r="AB2" s="5">
        <v>0</v>
      </c>
      <c r="AD2" s="23">
        <f>($AF$3*H2)+($AF$4*I2)+($AF$5*Q2)+($AF$6*L2)+($AF$7*(P2-N2))-($AF$8*X2)-($AF$9*AA2)-($AF$10*AB2)+($AF$11*(Y2-Z2))+($AF$12*U2)+($AF$13*K2)</f>
        <v>1199.0856551724139</v>
      </c>
      <c r="AE2" s="29">
        <f>AD2/E2*100</f>
        <v>44.875960148668185</v>
      </c>
      <c r="AI2" s="22">
        <f t="shared" ref="AI2:AI42" si="3">$AF$3*H2/AD2</f>
        <v>0.40030501401585183</v>
      </c>
      <c r="AJ2" s="16">
        <f>$AF$4*I2/AD2</f>
        <v>0.1334350046719506</v>
      </c>
      <c r="AK2" s="16">
        <f>$AF$5*Q2/AD2</f>
        <v>6.6380578949178634E-2</v>
      </c>
      <c r="AL2" s="16">
        <f>$AF$6*L2/AD2</f>
        <v>0.12009150420475555</v>
      </c>
      <c r="AM2" s="16">
        <f>$AF$7*(P2-N2)/AD2</f>
        <v>3.202440112126817E-2</v>
      </c>
      <c r="AN2" s="22">
        <f>$AF$8*X2/AD2</f>
        <v>1.0674800373756049E-2</v>
      </c>
      <c r="AO2" s="22">
        <f>$AF$9*AA2/AD2</f>
        <v>5.0038126751981472E-3</v>
      </c>
      <c r="AP2" s="22">
        <f>$AF$10*AB2/AD2</f>
        <v>0</v>
      </c>
      <c r="AQ2" s="16">
        <f>$AF$11*(Y2-Z2)/AD2</f>
        <v>5.8711402055658259E-2</v>
      </c>
      <c r="AR2" s="16">
        <f>$AF$12*U2/AD2</f>
        <v>0.10407930364412148</v>
      </c>
      <c r="AS2" s="16">
        <f>$AF$13*K2/AD2</f>
        <v>0.10065140438616965</v>
      </c>
      <c r="AT2" s="17">
        <f>AI2+AJ2+AK2+AL2+AM2-AN2-AO2-AP2+AQ2+AR2+AS2</f>
        <v>1</v>
      </c>
    </row>
    <row r="3" spans="1:46" ht="15.75" customHeight="1">
      <c r="A3" s="5" t="s">
        <v>33</v>
      </c>
      <c r="B3" s="5" t="s">
        <v>34</v>
      </c>
      <c r="C3" s="5" t="s">
        <v>35</v>
      </c>
      <c r="D3" s="5">
        <v>34</v>
      </c>
      <c r="E3" s="5">
        <v>2836</v>
      </c>
      <c r="F3" s="5">
        <v>61</v>
      </c>
      <c r="G3" s="8">
        <f t="shared" si="0"/>
        <v>1.1988716502115656E-2</v>
      </c>
      <c r="H3" s="9">
        <v>15</v>
      </c>
      <c r="I3" s="5">
        <v>3</v>
      </c>
      <c r="J3" s="6">
        <f>2.4*34</f>
        <v>81.599999999999994</v>
      </c>
      <c r="K3" s="4">
        <f t="shared" si="1"/>
        <v>0.18382352941176472</v>
      </c>
      <c r="L3" s="6">
        <f>1.1*34</f>
        <v>37.400000000000006</v>
      </c>
      <c r="M3" s="5">
        <f>0.4*34</f>
        <v>13.600000000000001</v>
      </c>
      <c r="N3" s="6">
        <f>1.8*34</f>
        <v>61.2</v>
      </c>
      <c r="O3" s="6">
        <f>1.9*34</f>
        <v>64.599999999999994</v>
      </c>
      <c r="P3" s="6">
        <f>1.4*34</f>
        <v>47.599999999999994</v>
      </c>
      <c r="Q3" s="10">
        <v>0.76900000000000002</v>
      </c>
      <c r="R3">
        <f>1.5*34</f>
        <v>51</v>
      </c>
      <c r="S3">
        <v>0</v>
      </c>
      <c r="T3">
        <f>0.9*34</f>
        <v>30.6</v>
      </c>
      <c r="U3">
        <f>1.1*34</f>
        <v>37.400000000000006</v>
      </c>
      <c r="V3">
        <f>0.9*34</f>
        <v>30.6</v>
      </c>
      <c r="W3">
        <f>0.4*34</f>
        <v>13.600000000000001</v>
      </c>
      <c r="X3" s="6">
        <f>0.2*34</f>
        <v>6.8000000000000007</v>
      </c>
      <c r="Y3" s="6">
        <f>1.5*34</f>
        <v>51</v>
      </c>
      <c r="Z3" s="6">
        <f>1.9*34</f>
        <v>64.599999999999994</v>
      </c>
      <c r="AA3" s="5">
        <v>5</v>
      </c>
      <c r="AB3" s="5">
        <v>2</v>
      </c>
      <c r="AD3" s="23">
        <f>($AF$3*H3)+($AF$4*I3)+($AF$5*Q3)+($AF$6*L3)+($AF$7*(P3-N3))-($AF$8*X3)-($AF$9*AA3)-($AF$10*AB3)+($AF$11*(Y3-Z3))+($AF$12*U3)+($AF$13*K3)</f>
        <v>851.7284705882355</v>
      </c>
      <c r="AE3" s="29">
        <f t="shared" ref="AE3:AE42" si="4">AD3/E3*100</f>
        <v>30.032738737243847</v>
      </c>
      <c r="AF3" s="5">
        <v>30</v>
      </c>
      <c r="AG3" s="21" t="s">
        <v>9</v>
      </c>
      <c r="AH3" s="5"/>
      <c r="AI3" s="22">
        <f t="shared" si="3"/>
        <v>0.52833739335872287</v>
      </c>
      <c r="AJ3" s="16">
        <f t="shared" ref="AJ3:AJ42" si="5">$AF$4*I3/AD3</f>
        <v>0.11271197724986087</v>
      </c>
      <c r="AK3" s="16">
        <f t="shared" ref="AK3:AK42" si="6">$AF$5*Q3/AD3</f>
        <v>9.7509949318285896E-2</v>
      </c>
      <c r="AL3" s="16">
        <f t="shared" ref="AL3:AL42" si="7">$AF$6*L3/AD3</f>
        <v>0.13173212341077492</v>
      </c>
      <c r="AM3" s="16">
        <f t="shared" ref="AM3:AM42" si="8">$AF$7*(P3-N3)/AD3</f>
        <v>-6.3870120441587866E-2</v>
      </c>
      <c r="AN3" s="22">
        <f t="shared" ref="AN3:AN42" si="9">$AF$8*X3/AD3</f>
        <v>7.9837650551984798E-3</v>
      </c>
      <c r="AO3" s="22">
        <f t="shared" ref="AO3:AO42" si="10">$AF$9*AA3/AD3</f>
        <v>1.1740830963527175E-2</v>
      </c>
      <c r="AP3" s="22">
        <f t="shared" ref="AP3:AP42" si="11">$AF$10*AB3/AD3</f>
        <v>3.757065908328696E-2</v>
      </c>
      <c r="AQ3" s="16">
        <f t="shared" ref="AQ3:AQ42" si="12">$AF$11*(Y3-Z3)/AD3</f>
        <v>-3.1935060220793905E-2</v>
      </c>
      <c r="AR3" s="16">
        <f t="shared" ref="AR3:AR42" si="13">$AF$12*U3/AD3</f>
        <v>0.13173212341077492</v>
      </c>
      <c r="AS3" s="16">
        <f t="shared" ref="AS3:AS42" si="14">$AF$13*K3/AD3</f>
        <v>0.1510768690159747</v>
      </c>
      <c r="AT3" s="17">
        <f t="shared" ref="AT3:AT42" si="15">AI3+AJ3+AK3+AL3+AM3-AN3-AO3-AP3+AQ3+AR3+AS3</f>
        <v>0.99999999999999978</v>
      </c>
    </row>
    <row r="4" spans="1:46" ht="15.75" customHeight="1">
      <c r="A4" s="5" t="s">
        <v>36</v>
      </c>
      <c r="B4" s="5" t="s">
        <v>37</v>
      </c>
      <c r="C4" s="5" t="s">
        <v>38</v>
      </c>
      <c r="D4" s="5">
        <v>34</v>
      </c>
      <c r="E4" s="5">
        <v>2401</v>
      </c>
      <c r="F4" s="5">
        <v>87</v>
      </c>
      <c r="G4" s="8">
        <f t="shared" si="0"/>
        <v>1.4160766347355268E-2</v>
      </c>
      <c r="H4" s="9">
        <v>19</v>
      </c>
      <c r="I4" s="5">
        <v>10</v>
      </c>
      <c r="J4" s="9">
        <v>66</v>
      </c>
      <c r="K4" s="4">
        <f t="shared" si="1"/>
        <v>0.2878787878787879</v>
      </c>
      <c r="L4" s="9">
        <v>47</v>
      </c>
      <c r="M4" s="5">
        <v>15</v>
      </c>
      <c r="N4" s="9">
        <v>44</v>
      </c>
      <c r="O4" s="9">
        <v>45</v>
      </c>
      <c r="P4" s="9">
        <v>36</v>
      </c>
      <c r="Q4" s="10">
        <v>0.79700000000000004</v>
      </c>
      <c r="R4" s="5">
        <v>48</v>
      </c>
      <c r="S4" s="5">
        <v>8</v>
      </c>
      <c r="T4" s="5">
        <v>10</v>
      </c>
      <c r="U4" s="5">
        <v>36</v>
      </c>
      <c r="V4" s="5">
        <v>25</v>
      </c>
      <c r="W4" s="5">
        <v>5</v>
      </c>
      <c r="X4" s="9">
        <v>25</v>
      </c>
      <c r="Y4" s="6">
        <f>1.6*34</f>
        <v>54.400000000000006</v>
      </c>
      <c r="Z4" s="6">
        <f>1*34</f>
        <v>34</v>
      </c>
      <c r="AA4" s="5">
        <v>3</v>
      </c>
      <c r="AB4" s="5">
        <v>0</v>
      </c>
      <c r="AD4" s="23">
        <f t="shared" ref="AD4:AD42" si="16">($AF$3*H4)+($AF$4*I4)+($AF$5*Q4)+($AF$6*L4)+($AF$7*(P4-N4))-($AF$8*X4)-($AF$9*AA4)-($AF$10*AB4)+($AF$11*(Y4-Z4))+($AF$12*U4)+($AF$13*K4)</f>
        <v>1404.3911515151515</v>
      </c>
      <c r="AE4" s="29">
        <f t="shared" si="4"/>
        <v>58.49192634382139</v>
      </c>
      <c r="AF4" s="5">
        <v>32</v>
      </c>
      <c r="AG4" s="15" t="s">
        <v>126</v>
      </c>
      <c r="AH4" s="5"/>
      <c r="AI4" s="22">
        <f t="shared" si="3"/>
        <v>0.40586983148181027</v>
      </c>
      <c r="AJ4" s="16">
        <f t="shared" si="5"/>
        <v>0.22785674749856016</v>
      </c>
      <c r="AK4" s="16">
        <f t="shared" si="6"/>
        <v>6.1290616867768953E-2</v>
      </c>
      <c r="AL4" s="16">
        <f t="shared" si="7"/>
        <v>0.10039937936655306</v>
      </c>
      <c r="AM4" s="16">
        <f t="shared" si="8"/>
        <v>-2.2785674749856016E-2</v>
      </c>
      <c r="AN4" s="22">
        <f t="shared" si="9"/>
        <v>1.780130839832501E-2</v>
      </c>
      <c r="AO4" s="22">
        <f t="shared" si="10"/>
        <v>4.2723140155980031E-3</v>
      </c>
      <c r="AP4" s="22">
        <f t="shared" si="11"/>
        <v>0</v>
      </c>
      <c r="AQ4" s="16">
        <f t="shared" si="12"/>
        <v>2.9051735306066428E-2</v>
      </c>
      <c r="AR4" s="16">
        <f t="shared" si="13"/>
        <v>7.6901652280764052E-2</v>
      </c>
      <c r="AS4" s="16">
        <f t="shared" si="14"/>
        <v>0.14348933436225617</v>
      </c>
      <c r="AT4" s="17">
        <f t="shared" si="15"/>
        <v>1</v>
      </c>
    </row>
    <row r="5" spans="1:46" ht="15.75" customHeight="1">
      <c r="A5" s="5" t="s">
        <v>39</v>
      </c>
      <c r="B5" s="5" t="s">
        <v>34</v>
      </c>
      <c r="C5" s="5" t="s">
        <v>40</v>
      </c>
      <c r="D5" s="5">
        <v>34</v>
      </c>
      <c r="E5" s="5">
        <v>2635</v>
      </c>
      <c r="F5" s="5">
        <v>60</v>
      </c>
      <c r="G5" s="8">
        <f t="shared" si="0"/>
        <v>1.2903225806451613E-2</v>
      </c>
      <c r="H5" s="9">
        <v>16</v>
      </c>
      <c r="I5" s="5">
        <v>3</v>
      </c>
      <c r="J5" s="9">
        <v>109</v>
      </c>
      <c r="K5" s="4">
        <f t="shared" si="1"/>
        <v>0.14678899082568808</v>
      </c>
      <c r="L5" s="9">
        <v>34</v>
      </c>
      <c r="M5" s="5">
        <v>7</v>
      </c>
      <c r="N5" s="9">
        <v>39</v>
      </c>
      <c r="O5" s="9">
        <v>73</v>
      </c>
      <c r="P5" s="9">
        <v>38</v>
      </c>
      <c r="Q5" s="10">
        <v>0.71599999999999997</v>
      </c>
      <c r="R5" s="5">
        <v>72</v>
      </c>
      <c r="S5" s="5">
        <v>0</v>
      </c>
      <c r="T5" s="5">
        <v>37</v>
      </c>
      <c r="U5">
        <f>1.5*34</f>
        <v>51</v>
      </c>
      <c r="V5" s="5">
        <v>37</v>
      </c>
      <c r="W5" s="5">
        <v>21</v>
      </c>
      <c r="X5" s="9">
        <v>42</v>
      </c>
      <c r="Y5" s="9">
        <v>34</v>
      </c>
      <c r="Z5" s="6">
        <f>1.6*34</f>
        <v>54.400000000000006</v>
      </c>
      <c r="AA5" s="5">
        <v>4</v>
      </c>
      <c r="AB5" s="5">
        <v>0</v>
      </c>
      <c r="AD5" s="23">
        <f t="shared" si="16"/>
        <v>916.28029357798164</v>
      </c>
      <c r="AE5" s="29">
        <f>AD5/E5*100</f>
        <v>34.773445676583741</v>
      </c>
      <c r="AF5" s="5">
        <v>108</v>
      </c>
      <c r="AG5" s="21" t="s">
        <v>127</v>
      </c>
      <c r="AH5" s="5"/>
      <c r="AI5" s="22">
        <f t="shared" si="3"/>
        <v>0.52385716834053986</v>
      </c>
      <c r="AJ5" s="16">
        <f t="shared" si="5"/>
        <v>0.10477143366810797</v>
      </c>
      <c r="AK5" s="16">
        <f t="shared" si="6"/>
        <v>8.4393389819660977E-2</v>
      </c>
      <c r="AL5" s="16">
        <f t="shared" si="7"/>
        <v>0.11131964827236472</v>
      </c>
      <c r="AM5" s="16">
        <f t="shared" si="8"/>
        <v>-4.3654764028378317E-3</v>
      </c>
      <c r="AN5" s="22">
        <f t="shared" si="9"/>
        <v>4.5837502229797239E-2</v>
      </c>
      <c r="AO5" s="22">
        <f t="shared" si="10"/>
        <v>8.7309528056756635E-3</v>
      </c>
      <c r="AP5" s="22">
        <f t="shared" si="11"/>
        <v>0</v>
      </c>
      <c r="AQ5" s="16">
        <f t="shared" si="12"/>
        <v>-4.45278593089459E-2</v>
      </c>
      <c r="AR5" s="16">
        <f t="shared" si="13"/>
        <v>0.16697947240854707</v>
      </c>
      <c r="AS5" s="16">
        <f t="shared" si="14"/>
        <v>0.11214067823803606</v>
      </c>
      <c r="AT5" s="17">
        <f t="shared" si="15"/>
        <v>1</v>
      </c>
    </row>
    <row r="6" spans="1:46" ht="15.75" customHeight="1">
      <c r="A6" s="5" t="s">
        <v>41</v>
      </c>
      <c r="B6" s="5" t="s">
        <v>37</v>
      </c>
      <c r="C6" s="5" t="s">
        <v>42</v>
      </c>
      <c r="D6" s="5">
        <v>35</v>
      </c>
      <c r="E6" s="5">
        <v>2678</v>
      </c>
      <c r="F6" s="5">
        <v>59</v>
      </c>
      <c r="G6" s="8">
        <f t="shared" si="0"/>
        <v>1.3069454817027632E-2</v>
      </c>
      <c r="H6" s="9">
        <v>16</v>
      </c>
      <c r="I6" s="5">
        <v>3</v>
      </c>
      <c r="J6" s="9">
        <v>111</v>
      </c>
      <c r="K6" s="4">
        <f t="shared" si="1"/>
        <v>0.14414414414414414</v>
      </c>
      <c r="L6" s="9">
        <v>34</v>
      </c>
      <c r="M6" s="5">
        <v>19</v>
      </c>
      <c r="N6" s="9">
        <v>22</v>
      </c>
      <c r="O6" s="9">
        <v>38</v>
      </c>
      <c r="P6" s="9">
        <v>22</v>
      </c>
      <c r="Q6" s="10">
        <v>0.77300000000000002</v>
      </c>
      <c r="R6" s="5">
        <v>59</v>
      </c>
      <c r="S6" s="5">
        <v>12</v>
      </c>
      <c r="T6" s="5">
        <v>40</v>
      </c>
      <c r="U6" s="5">
        <v>53</v>
      </c>
      <c r="V6" s="5">
        <v>36</v>
      </c>
      <c r="W6" s="5">
        <v>22</v>
      </c>
      <c r="X6" s="9">
        <v>16</v>
      </c>
      <c r="Y6" s="9">
        <v>26</v>
      </c>
      <c r="Z6" s="9">
        <v>35</v>
      </c>
      <c r="AA6" s="5">
        <v>5</v>
      </c>
      <c r="AB6" s="5">
        <v>0</v>
      </c>
      <c r="AD6" s="23">
        <f t="shared" si="16"/>
        <v>977.3849009009009</v>
      </c>
      <c r="AE6" s="29">
        <f t="shared" si="4"/>
        <v>36.496822289055295</v>
      </c>
      <c r="AF6" s="13">
        <v>3</v>
      </c>
      <c r="AG6" s="15" t="s">
        <v>13</v>
      </c>
      <c r="AH6" s="13"/>
      <c r="AI6" s="22">
        <f t="shared" si="3"/>
        <v>0.49110642036475272</v>
      </c>
      <c r="AJ6" s="16">
        <f t="shared" si="5"/>
        <v>9.822128407295054E-2</v>
      </c>
      <c r="AK6" s="16">
        <f t="shared" si="6"/>
        <v>8.541568416193962E-2</v>
      </c>
      <c r="AL6" s="16">
        <f t="shared" si="7"/>
        <v>0.10436011432750995</v>
      </c>
      <c r="AM6" s="16">
        <f t="shared" si="8"/>
        <v>0</v>
      </c>
      <c r="AN6" s="22">
        <f t="shared" si="9"/>
        <v>1.6370214012158425E-2</v>
      </c>
      <c r="AO6" s="22">
        <f t="shared" si="10"/>
        <v>1.0231383757599015E-2</v>
      </c>
      <c r="AP6" s="22">
        <f t="shared" si="11"/>
        <v>0</v>
      </c>
      <c r="AQ6" s="16">
        <f t="shared" si="12"/>
        <v>-1.8416490763678225E-2</v>
      </c>
      <c r="AR6" s="16">
        <f t="shared" si="13"/>
        <v>0.16267900174582434</v>
      </c>
      <c r="AS6" s="16">
        <f t="shared" si="14"/>
        <v>0.10323558386045852</v>
      </c>
      <c r="AT6" s="17">
        <f t="shared" si="15"/>
        <v>0.99999999999999989</v>
      </c>
    </row>
    <row r="7" spans="1:46" ht="15.75" customHeight="1">
      <c r="A7" s="5" t="s">
        <v>43</v>
      </c>
      <c r="B7" s="5" t="s">
        <v>44</v>
      </c>
      <c r="C7" s="5" t="s">
        <v>45</v>
      </c>
      <c r="D7" s="5">
        <v>32</v>
      </c>
      <c r="E7" s="5">
        <v>2428</v>
      </c>
      <c r="F7" s="5">
        <v>44</v>
      </c>
      <c r="G7" s="8">
        <f t="shared" si="0"/>
        <v>1.3179571663920923E-2</v>
      </c>
      <c r="H7" s="9">
        <v>17</v>
      </c>
      <c r="I7" s="5">
        <v>0</v>
      </c>
      <c r="J7" s="9">
        <v>119</v>
      </c>
      <c r="K7" s="4">
        <f t="shared" si="1"/>
        <v>0.14285714285714285</v>
      </c>
      <c r="L7" s="9">
        <v>44</v>
      </c>
      <c r="M7" s="5">
        <v>33</v>
      </c>
      <c r="N7" s="9">
        <v>21</v>
      </c>
      <c r="O7" s="9">
        <v>29</v>
      </c>
      <c r="P7" s="9">
        <v>13</v>
      </c>
      <c r="Q7" s="10">
        <v>0.70899999999999996</v>
      </c>
      <c r="R7" s="5">
        <v>70</v>
      </c>
      <c r="S7" s="5">
        <v>10</v>
      </c>
      <c r="T7" s="5">
        <v>39</v>
      </c>
      <c r="U7" s="5">
        <v>53</v>
      </c>
      <c r="V7" s="5">
        <v>40</v>
      </c>
      <c r="W7" s="5">
        <v>26</v>
      </c>
      <c r="X7" s="9">
        <v>45</v>
      </c>
      <c r="Y7" s="9">
        <v>20</v>
      </c>
      <c r="Z7" s="9">
        <v>5</v>
      </c>
      <c r="AA7" s="5">
        <v>1</v>
      </c>
      <c r="AB7" s="5">
        <v>0</v>
      </c>
      <c r="AD7" s="23">
        <f t="shared" si="16"/>
        <v>928.572</v>
      </c>
      <c r="AE7" s="29">
        <f t="shared" si="4"/>
        <v>38.244316309719935</v>
      </c>
      <c r="AF7" s="13">
        <v>4</v>
      </c>
      <c r="AG7" s="21" t="s">
        <v>128</v>
      </c>
      <c r="AH7" s="13"/>
      <c r="AI7" s="22">
        <f t="shared" si="3"/>
        <v>0.54923043124281157</v>
      </c>
      <c r="AJ7" s="16">
        <f t="shared" si="5"/>
        <v>0</v>
      </c>
      <c r="AK7" s="16">
        <f t="shared" si="6"/>
        <v>8.2462103100244252E-2</v>
      </c>
      <c r="AL7" s="16">
        <f t="shared" si="7"/>
        <v>0.14215375867461005</v>
      </c>
      <c r="AM7" s="16">
        <f t="shared" si="8"/>
        <v>-3.4461517254450923E-2</v>
      </c>
      <c r="AN7" s="22">
        <f t="shared" si="9"/>
        <v>4.8461508639071608E-2</v>
      </c>
      <c r="AO7" s="22">
        <f t="shared" si="10"/>
        <v>2.1538448284031827E-3</v>
      </c>
      <c r="AP7" s="22">
        <f t="shared" si="11"/>
        <v>0</v>
      </c>
      <c r="AQ7" s="16">
        <f t="shared" si="12"/>
        <v>3.2307672426047734E-2</v>
      </c>
      <c r="AR7" s="16">
        <f t="shared" si="13"/>
        <v>0.17123066385805302</v>
      </c>
      <c r="AS7" s="16">
        <f t="shared" si="14"/>
        <v>0.10769224142015912</v>
      </c>
      <c r="AT7" s="17">
        <f t="shared" si="15"/>
        <v>1</v>
      </c>
    </row>
    <row r="8" spans="1:46" ht="15.75" customHeight="1">
      <c r="A8" s="5" t="s">
        <v>46</v>
      </c>
      <c r="B8" s="5" t="s">
        <v>37</v>
      </c>
      <c r="C8" s="5" t="s">
        <v>47</v>
      </c>
      <c r="D8" s="5">
        <v>31</v>
      </c>
      <c r="E8" s="5">
        <v>2422</v>
      </c>
      <c r="F8" s="5">
        <v>70</v>
      </c>
      <c r="G8" s="8">
        <f t="shared" si="0"/>
        <v>1.2799339388934764E-2</v>
      </c>
      <c r="H8" s="9">
        <v>16</v>
      </c>
      <c r="I8" s="5">
        <v>7</v>
      </c>
      <c r="J8" s="9">
        <v>83</v>
      </c>
      <c r="K8" s="4">
        <f t="shared" si="1"/>
        <v>0.19277108433734941</v>
      </c>
      <c r="L8" s="9">
        <v>31</v>
      </c>
      <c r="M8" s="5">
        <v>2</v>
      </c>
      <c r="N8" s="9">
        <v>66</v>
      </c>
      <c r="O8" s="9">
        <v>47</v>
      </c>
      <c r="P8" s="9">
        <v>21</v>
      </c>
      <c r="Q8" s="10">
        <v>0.61499999999999999</v>
      </c>
      <c r="R8" s="5">
        <v>63</v>
      </c>
      <c r="S8" s="5">
        <v>8</v>
      </c>
      <c r="T8" s="5">
        <v>12</v>
      </c>
      <c r="U8" s="5">
        <v>34</v>
      </c>
      <c r="V8" s="5">
        <v>32</v>
      </c>
      <c r="W8" s="5">
        <v>17</v>
      </c>
      <c r="X8" s="9">
        <v>20</v>
      </c>
      <c r="Y8" s="9">
        <v>58</v>
      </c>
      <c r="Z8" s="9">
        <v>58</v>
      </c>
      <c r="AA8" s="5">
        <v>6</v>
      </c>
      <c r="AB8" s="5">
        <v>2</v>
      </c>
      <c r="AD8" s="23">
        <f t="shared" si="16"/>
        <v>856.35975903614451</v>
      </c>
      <c r="AE8" s="29">
        <f t="shared" si="4"/>
        <v>35.3575457900968</v>
      </c>
      <c r="AF8" s="5">
        <v>1</v>
      </c>
      <c r="AG8" s="21" t="s">
        <v>25</v>
      </c>
      <c r="AH8" s="5"/>
      <c r="AI8" s="22">
        <f t="shared" si="3"/>
        <v>0.56051209195099572</v>
      </c>
      <c r="AJ8" s="16">
        <f t="shared" si="5"/>
        <v>0.26157230957713135</v>
      </c>
      <c r="AK8" s="16">
        <f t="shared" si="6"/>
        <v>7.7560860723719038E-2</v>
      </c>
      <c r="AL8" s="16">
        <f t="shared" si="7"/>
        <v>0.10859921781550542</v>
      </c>
      <c r="AM8" s="16">
        <f t="shared" si="8"/>
        <v>-0.21019203448162341</v>
      </c>
      <c r="AN8" s="22">
        <f t="shared" si="9"/>
        <v>2.3354670497958155E-2</v>
      </c>
      <c r="AO8" s="22">
        <f t="shared" si="10"/>
        <v>1.4012802298774893E-2</v>
      </c>
      <c r="AP8" s="22">
        <f t="shared" si="11"/>
        <v>3.7367472796733053E-2</v>
      </c>
      <c r="AQ8" s="16">
        <f t="shared" si="12"/>
        <v>0</v>
      </c>
      <c r="AR8" s="16">
        <f t="shared" si="13"/>
        <v>0.1191088195395866</v>
      </c>
      <c r="AS8" s="16">
        <f t="shared" si="14"/>
        <v>0.15757368046815143</v>
      </c>
      <c r="AT8" s="17">
        <f t="shared" si="15"/>
        <v>1.0000000000000002</v>
      </c>
    </row>
    <row r="9" spans="1:46" ht="15.75" customHeight="1">
      <c r="A9" s="5" t="s">
        <v>48</v>
      </c>
      <c r="B9" s="5" t="s">
        <v>31</v>
      </c>
      <c r="C9" s="5" t="s">
        <v>49</v>
      </c>
      <c r="D9" s="5">
        <v>28</v>
      </c>
      <c r="E9" s="5">
        <v>1717</v>
      </c>
      <c r="F9" s="5">
        <v>90</v>
      </c>
      <c r="G9" s="8">
        <f t="shared" si="0"/>
        <v>1.6307513104251603E-2</v>
      </c>
      <c r="H9" s="9">
        <v>11</v>
      </c>
      <c r="I9" s="5">
        <v>6</v>
      </c>
      <c r="J9" s="9">
        <v>75</v>
      </c>
      <c r="K9" s="4">
        <f t="shared" si="1"/>
        <v>0.14666666666666667</v>
      </c>
      <c r="L9" s="9">
        <v>50</v>
      </c>
      <c r="M9" s="5">
        <v>10</v>
      </c>
      <c r="N9" s="9">
        <v>45</v>
      </c>
      <c r="O9" s="9">
        <v>33</v>
      </c>
      <c r="P9" s="9">
        <v>37</v>
      </c>
      <c r="Q9" s="10">
        <v>0.81799999999999995</v>
      </c>
      <c r="R9" s="5">
        <v>49</v>
      </c>
      <c r="S9" s="5">
        <v>3</v>
      </c>
      <c r="T9" s="5">
        <v>23</v>
      </c>
      <c r="U9" s="5">
        <v>34</v>
      </c>
      <c r="V9" s="5">
        <v>22</v>
      </c>
      <c r="W9" s="5">
        <v>19</v>
      </c>
      <c r="X9" s="9">
        <v>14</v>
      </c>
      <c r="Y9" s="9">
        <v>34</v>
      </c>
      <c r="Z9" s="9">
        <v>11</v>
      </c>
      <c r="AA9" s="5">
        <v>0</v>
      </c>
      <c r="AB9" s="5">
        <v>0</v>
      </c>
      <c r="AD9" s="23">
        <f t="shared" si="16"/>
        <v>965.01066666666668</v>
      </c>
      <c r="AE9" s="29">
        <f t="shared" si="4"/>
        <v>56.203300330033002</v>
      </c>
      <c r="AF9" s="5">
        <v>2</v>
      </c>
      <c r="AG9" s="21" t="s">
        <v>129</v>
      </c>
      <c r="AH9" s="5"/>
      <c r="AI9" s="22">
        <f t="shared" si="3"/>
        <v>0.34196513199163253</v>
      </c>
      <c r="AJ9" s="16">
        <f t="shared" si="5"/>
        <v>0.19896153134058622</v>
      </c>
      <c r="AK9" s="16">
        <f t="shared" si="6"/>
        <v>9.1547174608087228E-2</v>
      </c>
      <c r="AL9" s="16">
        <f t="shared" si="7"/>
        <v>0.15543869635983298</v>
      </c>
      <c r="AM9" s="16">
        <f t="shared" si="8"/>
        <v>-3.3160255223431037E-2</v>
      </c>
      <c r="AN9" s="22">
        <f t="shared" si="9"/>
        <v>1.4507611660251078E-2</v>
      </c>
      <c r="AO9" s="22">
        <f t="shared" si="10"/>
        <v>0</v>
      </c>
      <c r="AP9" s="22">
        <f t="shared" si="11"/>
        <v>0</v>
      </c>
      <c r="AQ9" s="16">
        <f t="shared" si="12"/>
        <v>4.7667866883682117E-2</v>
      </c>
      <c r="AR9" s="16">
        <f t="shared" si="13"/>
        <v>0.10569831352468642</v>
      </c>
      <c r="AS9" s="16">
        <f t="shared" si="14"/>
        <v>0.10638915217517458</v>
      </c>
      <c r="AT9" s="17">
        <f t="shared" si="15"/>
        <v>1</v>
      </c>
    </row>
    <row r="10" spans="1:46" ht="15.75" customHeight="1">
      <c r="A10" s="5" t="s">
        <v>50</v>
      </c>
      <c r="B10" s="5" t="s">
        <v>34</v>
      </c>
      <c r="C10" s="5" t="s">
        <v>51</v>
      </c>
      <c r="D10" s="5">
        <v>38</v>
      </c>
      <c r="E10" s="5">
        <v>3027</v>
      </c>
      <c r="F10" s="5">
        <v>49</v>
      </c>
      <c r="G10" s="8">
        <f t="shared" si="0"/>
        <v>1.2553683515031383E-2</v>
      </c>
      <c r="H10" s="9">
        <v>16</v>
      </c>
      <c r="I10" s="5">
        <v>5</v>
      </c>
      <c r="J10" s="9">
        <v>87</v>
      </c>
      <c r="K10" s="4">
        <f t="shared" si="1"/>
        <v>0.18390804597701149</v>
      </c>
      <c r="L10" s="9">
        <v>38</v>
      </c>
      <c r="M10" s="5">
        <v>16</v>
      </c>
      <c r="N10" s="9">
        <v>70</v>
      </c>
      <c r="O10" s="9">
        <v>78</v>
      </c>
      <c r="P10" s="9">
        <v>16</v>
      </c>
      <c r="Q10" s="10">
        <v>0.76</v>
      </c>
      <c r="R10" s="5">
        <v>66</v>
      </c>
      <c r="S10" s="5">
        <v>0</v>
      </c>
      <c r="T10" s="5">
        <v>21</v>
      </c>
      <c r="U10" s="5">
        <v>36</v>
      </c>
      <c r="V10" s="5">
        <v>34</v>
      </c>
      <c r="W10" s="5">
        <v>17</v>
      </c>
      <c r="X10" s="9">
        <v>32</v>
      </c>
      <c r="Y10" s="9">
        <v>35</v>
      </c>
      <c r="Z10" s="9">
        <v>18</v>
      </c>
      <c r="AA10" s="5">
        <v>2</v>
      </c>
      <c r="AB10" s="5">
        <v>0</v>
      </c>
      <c r="AD10" s="23">
        <f>($AF$3*H10)+($AF$4*I10)+($AF$5*Q10)+($AF$6*L10)+($AF$7*(P10-N10))-($AF$8*X10)-($AF$9*AA10)-($AF$10*AB10)+($AF$11*(Y10-Z10))+($AF$12*U10)+($AF$13*K10)</f>
        <v>854.81563218390806</v>
      </c>
      <c r="AE10" s="29">
        <f t="shared" si="4"/>
        <v>28.23969713194278</v>
      </c>
      <c r="AF10" s="13">
        <v>16</v>
      </c>
      <c r="AG10" s="27" t="s">
        <v>130</v>
      </c>
      <c r="AH10" s="13"/>
      <c r="AI10" s="22">
        <f t="shared" si="3"/>
        <v>0.56152459305602764</v>
      </c>
      <c r="AJ10" s="16">
        <f t="shared" si="5"/>
        <v>0.18717486435200922</v>
      </c>
      <c r="AK10" s="16">
        <f t="shared" si="6"/>
        <v>9.6020705412580731E-2</v>
      </c>
      <c r="AL10" s="16">
        <f t="shared" si="7"/>
        <v>0.13336209085080658</v>
      </c>
      <c r="AM10" s="16">
        <f t="shared" si="8"/>
        <v>-0.25268606687521245</v>
      </c>
      <c r="AN10" s="22">
        <f t="shared" si="9"/>
        <v>3.7434972870401845E-2</v>
      </c>
      <c r="AO10" s="22">
        <f t="shared" si="10"/>
        <v>4.6793716088002306E-3</v>
      </c>
      <c r="AP10" s="22">
        <f t="shared" si="11"/>
        <v>0</v>
      </c>
      <c r="AQ10" s="16">
        <f t="shared" si="12"/>
        <v>3.9774658674801962E-2</v>
      </c>
      <c r="AR10" s="16">
        <f t="shared" si="13"/>
        <v>0.12634303343760622</v>
      </c>
      <c r="AS10" s="16">
        <f t="shared" si="14"/>
        <v>0.15060046557058213</v>
      </c>
      <c r="AT10" s="17">
        <f t="shared" si="15"/>
        <v>1</v>
      </c>
    </row>
    <row r="11" spans="1:46" ht="15.75" customHeight="1">
      <c r="A11" s="5" t="s">
        <v>52</v>
      </c>
      <c r="B11" s="5" t="s">
        <v>44</v>
      </c>
      <c r="C11" s="5" t="s">
        <v>53</v>
      </c>
      <c r="D11" s="5">
        <v>34</v>
      </c>
      <c r="E11" s="5">
        <v>2620</v>
      </c>
      <c r="F11" s="5">
        <v>102</v>
      </c>
      <c r="G11" s="8">
        <f t="shared" si="0"/>
        <v>1.2977099236641221E-2</v>
      </c>
      <c r="H11" s="9">
        <v>19</v>
      </c>
      <c r="I11" s="5">
        <v>7</v>
      </c>
      <c r="J11" s="9">
        <v>125</v>
      </c>
      <c r="K11" s="4">
        <f t="shared" si="1"/>
        <v>0.152</v>
      </c>
      <c r="L11" s="9">
        <v>58</v>
      </c>
      <c r="M11" s="5">
        <v>18</v>
      </c>
      <c r="N11" s="9">
        <v>65</v>
      </c>
      <c r="O11" s="9">
        <v>59</v>
      </c>
      <c r="P11" s="9">
        <v>50</v>
      </c>
      <c r="Q11" s="10">
        <v>0.82</v>
      </c>
      <c r="R11" s="5">
        <v>70</v>
      </c>
      <c r="S11" s="5">
        <v>6</v>
      </c>
      <c r="T11" s="5">
        <v>49</v>
      </c>
      <c r="U11" s="5">
        <v>54</v>
      </c>
      <c r="V11" s="5">
        <v>37</v>
      </c>
      <c r="W11" s="5">
        <v>34</v>
      </c>
      <c r="X11" s="9">
        <v>38</v>
      </c>
      <c r="Y11" s="9">
        <v>56</v>
      </c>
      <c r="Z11" s="9">
        <v>32</v>
      </c>
      <c r="AA11" s="5">
        <v>4</v>
      </c>
      <c r="AB11" s="5">
        <v>0</v>
      </c>
      <c r="AD11" s="23">
        <f t="shared" si="16"/>
        <v>1266.96</v>
      </c>
      <c r="AE11" s="29">
        <f t="shared" si="4"/>
        <v>48.357251908396947</v>
      </c>
      <c r="AF11" s="5">
        <v>2</v>
      </c>
      <c r="AG11" s="28" t="s">
        <v>131</v>
      </c>
      <c r="AH11" s="5"/>
      <c r="AI11" s="22">
        <f t="shared" si="3"/>
        <v>0.44989581360106079</v>
      </c>
      <c r="AJ11" s="16">
        <f t="shared" si="5"/>
        <v>0.17680116183620634</v>
      </c>
      <c r="AK11" s="16">
        <f t="shared" si="6"/>
        <v>6.9899602197385863E-2</v>
      </c>
      <c r="AL11" s="16">
        <f t="shared" si="7"/>
        <v>0.13733661678348172</v>
      </c>
      <c r="AM11" s="16">
        <f t="shared" si="8"/>
        <v>-4.7357454063269556E-2</v>
      </c>
      <c r="AN11" s="22">
        <f t="shared" si="9"/>
        <v>2.9993054240070718E-2</v>
      </c>
      <c r="AO11" s="22">
        <f t="shared" si="10"/>
        <v>6.314327208435941E-3</v>
      </c>
      <c r="AP11" s="22">
        <f t="shared" si="11"/>
        <v>0</v>
      </c>
      <c r="AQ11" s="16">
        <f t="shared" si="12"/>
        <v>3.7885963250615648E-2</v>
      </c>
      <c r="AR11" s="16">
        <f t="shared" si="13"/>
        <v>0.1278651259708278</v>
      </c>
      <c r="AS11" s="16">
        <f t="shared" si="14"/>
        <v>8.3980551872198009E-2</v>
      </c>
      <c r="AT11" s="17">
        <f t="shared" si="15"/>
        <v>1</v>
      </c>
    </row>
    <row r="12" spans="1:46" ht="15.75" customHeight="1">
      <c r="A12" s="5" t="s">
        <v>54</v>
      </c>
      <c r="B12" s="5" t="s">
        <v>37</v>
      </c>
      <c r="C12" s="5" t="s">
        <v>42</v>
      </c>
      <c r="D12" s="5">
        <v>37</v>
      </c>
      <c r="E12" s="5">
        <v>3122</v>
      </c>
      <c r="F12" s="5">
        <v>59</v>
      </c>
      <c r="G12" s="8">
        <f t="shared" si="0"/>
        <v>1.185137732222934E-2</v>
      </c>
      <c r="H12" s="9">
        <v>16</v>
      </c>
      <c r="I12" s="5">
        <v>12</v>
      </c>
      <c r="J12" s="9">
        <v>86</v>
      </c>
      <c r="K12" s="4">
        <f t="shared" si="1"/>
        <v>0.18604651162790697</v>
      </c>
      <c r="L12" s="9">
        <v>78</v>
      </c>
      <c r="M12" s="5">
        <v>31</v>
      </c>
      <c r="N12" s="9">
        <v>75</v>
      </c>
      <c r="O12" s="9">
        <v>53</v>
      </c>
      <c r="P12" s="9">
        <v>74</v>
      </c>
      <c r="Q12" s="10">
        <v>0.78700000000000003</v>
      </c>
      <c r="R12" s="5">
        <v>46</v>
      </c>
      <c r="S12" s="5">
        <v>3</v>
      </c>
      <c r="T12" s="5">
        <v>37</v>
      </c>
      <c r="U12" s="5">
        <v>36</v>
      </c>
      <c r="V12" s="5">
        <v>31</v>
      </c>
      <c r="W12" s="5">
        <v>19</v>
      </c>
      <c r="X12" s="9">
        <v>19</v>
      </c>
      <c r="Y12" s="9">
        <v>133</v>
      </c>
      <c r="Z12" s="9">
        <v>47</v>
      </c>
      <c r="AA12" s="5">
        <v>4</v>
      </c>
      <c r="AB12" s="5">
        <v>0</v>
      </c>
      <c r="AD12" s="23">
        <f t="shared" si="16"/>
        <v>1562.2285581395349</v>
      </c>
      <c r="AE12" s="29">
        <f t="shared" si="4"/>
        <v>50.03935163803763</v>
      </c>
      <c r="AF12" s="5">
        <v>3</v>
      </c>
      <c r="AG12" s="28" t="s">
        <v>11</v>
      </c>
      <c r="AH12" s="5"/>
      <c r="AI12" s="22">
        <f t="shared" si="3"/>
        <v>0.30725337691408877</v>
      </c>
      <c r="AJ12" s="16">
        <f t="shared" si="5"/>
        <v>0.24580270153127104</v>
      </c>
      <c r="AK12" s="16">
        <f t="shared" si="6"/>
        <v>5.4406891717062277E-2</v>
      </c>
      <c r="AL12" s="16">
        <f t="shared" si="7"/>
        <v>0.14978602124561829</v>
      </c>
      <c r="AM12" s="16">
        <f t="shared" si="8"/>
        <v>-2.5604448076174068E-3</v>
      </c>
      <c r="AN12" s="22">
        <f t="shared" si="9"/>
        <v>1.2162112836182681E-2</v>
      </c>
      <c r="AO12" s="22">
        <f t="shared" si="10"/>
        <v>5.1208896152348136E-3</v>
      </c>
      <c r="AP12" s="22">
        <f t="shared" si="11"/>
        <v>0</v>
      </c>
      <c r="AQ12" s="16">
        <f t="shared" si="12"/>
        <v>0.11009912672754849</v>
      </c>
      <c r="AR12" s="16">
        <f t="shared" si="13"/>
        <v>6.9132009805669983E-2</v>
      </c>
      <c r="AS12" s="16">
        <f t="shared" si="14"/>
        <v>8.3363319317776033E-2</v>
      </c>
      <c r="AT12" s="17">
        <f t="shared" si="15"/>
        <v>0.99999999999999989</v>
      </c>
    </row>
    <row r="13" spans="1:46" ht="15.75" customHeight="1">
      <c r="A13" s="5" t="s">
        <v>55</v>
      </c>
      <c r="B13" s="5" t="s">
        <v>44</v>
      </c>
      <c r="C13" s="5" t="s">
        <v>56</v>
      </c>
      <c r="D13" s="5">
        <v>33</v>
      </c>
      <c r="E13" s="5">
        <v>2614</v>
      </c>
      <c r="F13" s="5">
        <v>57</v>
      </c>
      <c r="G13" s="8">
        <f t="shared" si="0"/>
        <v>1.2624330527926549E-2</v>
      </c>
      <c r="H13" s="9">
        <v>22</v>
      </c>
      <c r="I13" s="5">
        <v>3</v>
      </c>
      <c r="J13" s="9">
        <v>101</v>
      </c>
      <c r="K13" s="4">
        <f t="shared" si="1"/>
        <v>0.21782178217821782</v>
      </c>
      <c r="L13" s="9">
        <v>34</v>
      </c>
      <c r="M13" s="5">
        <v>7</v>
      </c>
      <c r="N13" s="9">
        <v>58</v>
      </c>
      <c r="O13" s="9">
        <v>48</v>
      </c>
      <c r="P13" s="9">
        <v>42</v>
      </c>
      <c r="Q13" s="10">
        <v>0.71599999999999997</v>
      </c>
      <c r="R13" s="5">
        <v>71</v>
      </c>
      <c r="S13" s="5">
        <v>5</v>
      </c>
      <c r="T13" s="5">
        <v>25</v>
      </c>
      <c r="U13" s="5">
        <v>41</v>
      </c>
      <c r="V13" s="5">
        <v>44</v>
      </c>
      <c r="W13" s="5">
        <v>16</v>
      </c>
      <c r="X13" s="9">
        <v>47</v>
      </c>
      <c r="Y13" s="9">
        <v>45</v>
      </c>
      <c r="Z13" s="9">
        <v>65</v>
      </c>
      <c r="AA13" s="5">
        <v>10</v>
      </c>
      <c r="AB13" s="5">
        <v>1</v>
      </c>
      <c r="AD13" s="23">
        <f t="shared" si="16"/>
        <v>1023.8032475247525</v>
      </c>
      <c r="AE13" s="29">
        <f t="shared" si="4"/>
        <v>39.16615331005174</v>
      </c>
      <c r="AF13" s="14">
        <v>700</v>
      </c>
      <c r="AG13" s="28" t="s">
        <v>12</v>
      </c>
      <c r="AH13" s="14"/>
      <c r="AI13" s="22">
        <f t="shared" si="3"/>
        <v>0.64465511473584503</v>
      </c>
      <c r="AJ13" s="16">
        <f t="shared" si="5"/>
        <v>9.3768016688850181E-2</v>
      </c>
      <c r="AK13" s="16">
        <f t="shared" si="6"/>
        <v>7.5530137442868822E-2</v>
      </c>
      <c r="AL13" s="16">
        <f t="shared" si="7"/>
        <v>9.9628517731903316E-2</v>
      </c>
      <c r="AM13" s="16">
        <f t="shared" si="8"/>
        <v>-6.2512011125900116E-2</v>
      </c>
      <c r="AN13" s="22">
        <f t="shared" si="9"/>
        <v>4.5907258170582901E-2</v>
      </c>
      <c r="AO13" s="22">
        <f t="shared" si="10"/>
        <v>1.9535003476843789E-2</v>
      </c>
      <c r="AP13" s="22">
        <f t="shared" si="11"/>
        <v>1.5628002781475029E-2</v>
      </c>
      <c r="AQ13" s="16">
        <f t="shared" si="12"/>
        <v>-3.9070006953687578E-2</v>
      </c>
      <c r="AR13" s="16">
        <f t="shared" si="13"/>
        <v>0.12014027138258929</v>
      </c>
      <c r="AS13" s="16">
        <f t="shared" si="14"/>
        <v>0.14893022452643281</v>
      </c>
      <c r="AT13" s="17">
        <f t="shared" si="15"/>
        <v>1</v>
      </c>
    </row>
    <row r="14" spans="1:46" ht="15.75" customHeight="1">
      <c r="A14" s="5" t="s">
        <v>57</v>
      </c>
      <c r="B14" s="5" t="s">
        <v>37</v>
      </c>
      <c r="C14" s="5" t="s">
        <v>58</v>
      </c>
      <c r="D14" s="5">
        <v>30</v>
      </c>
      <c r="E14" s="5">
        <v>2563</v>
      </c>
      <c r="F14" s="5">
        <v>87</v>
      </c>
      <c r="G14" s="8">
        <f t="shared" si="0"/>
        <v>1.1705033164260631E-2</v>
      </c>
      <c r="H14" s="9">
        <v>31</v>
      </c>
      <c r="I14" s="5">
        <v>9</v>
      </c>
      <c r="J14" s="6">
        <f>7.2*30</f>
        <v>216</v>
      </c>
      <c r="K14" s="4">
        <f t="shared" si="1"/>
        <v>0.14351851851851852</v>
      </c>
      <c r="L14" s="6">
        <f>1.6*30</f>
        <v>48</v>
      </c>
      <c r="M14">
        <f>0.3*30</f>
        <v>9</v>
      </c>
      <c r="N14" s="6">
        <f>1.4*30</f>
        <v>42</v>
      </c>
      <c r="O14" s="6">
        <f>1.2*30</f>
        <v>36</v>
      </c>
      <c r="P14" s="6">
        <f>2.2*30</f>
        <v>66</v>
      </c>
      <c r="Q14" s="10">
        <v>0.80200000000000005</v>
      </c>
      <c r="R14">
        <f>4*30</f>
        <v>120</v>
      </c>
      <c r="S14">
        <f>0.3*30</f>
        <v>9</v>
      </c>
      <c r="T14">
        <f>2.9*30</f>
        <v>87</v>
      </c>
      <c r="U14">
        <f>3.1*30</f>
        <v>93</v>
      </c>
      <c r="V14">
        <f>2.6*30</f>
        <v>78</v>
      </c>
      <c r="W14">
        <f>1.5*30</f>
        <v>45</v>
      </c>
      <c r="X14" s="6">
        <f>1.5*30</f>
        <v>45</v>
      </c>
      <c r="Y14" s="6">
        <f>1.9*30</f>
        <v>57</v>
      </c>
      <c r="Z14" s="6">
        <f>0.7*30</f>
        <v>21</v>
      </c>
      <c r="AA14" s="5">
        <v>4</v>
      </c>
      <c r="AB14" s="5">
        <v>1</v>
      </c>
      <c r="AD14" s="23">
        <f t="shared" si="16"/>
        <v>1927.078962962963</v>
      </c>
      <c r="AE14" s="29">
        <f t="shared" si="4"/>
        <v>75.18841057210156</v>
      </c>
      <c r="AI14" s="22">
        <f t="shared" si="3"/>
        <v>0.48259568905785094</v>
      </c>
      <c r="AJ14" s="16">
        <f t="shared" si="5"/>
        <v>0.14944898757920547</v>
      </c>
      <c r="AK14" s="16">
        <f t="shared" si="6"/>
        <v>4.4946783014446039E-2</v>
      </c>
      <c r="AL14" s="16">
        <f t="shared" si="7"/>
        <v>7.4724493789602733E-2</v>
      </c>
      <c r="AM14" s="16">
        <f t="shared" si="8"/>
        <v>4.9816329193068484E-2</v>
      </c>
      <c r="AN14" s="22">
        <f t="shared" si="9"/>
        <v>2.3351404309250853E-2</v>
      </c>
      <c r="AO14" s="22">
        <f t="shared" si="10"/>
        <v>4.1513607660890409E-3</v>
      </c>
      <c r="AP14" s="22">
        <f t="shared" si="11"/>
        <v>8.3027215321780819E-3</v>
      </c>
      <c r="AQ14" s="16">
        <f t="shared" si="12"/>
        <v>3.7362246894801367E-2</v>
      </c>
      <c r="AR14" s="16">
        <f t="shared" si="13"/>
        <v>0.14477870671735529</v>
      </c>
      <c r="AS14" s="16">
        <f t="shared" si="14"/>
        <v>5.2132250361187606E-2</v>
      </c>
      <c r="AT14" s="17">
        <f t="shared" si="15"/>
        <v>1</v>
      </c>
    </row>
    <row r="15" spans="1:46" ht="15.75" customHeight="1">
      <c r="A15" s="5" t="s">
        <v>59</v>
      </c>
      <c r="B15" s="5" t="s">
        <v>60</v>
      </c>
      <c r="C15" s="5" t="s">
        <v>61</v>
      </c>
      <c r="D15" s="5">
        <v>29</v>
      </c>
      <c r="E15" s="5">
        <v>2289</v>
      </c>
      <c r="F15" s="5">
        <v>84</v>
      </c>
      <c r="G15" s="8">
        <f t="shared" si="0"/>
        <v>1.2669287898645697E-2</v>
      </c>
      <c r="H15" s="9">
        <f>21</f>
        <v>21</v>
      </c>
      <c r="I15" s="9">
        <f>7</f>
        <v>7</v>
      </c>
      <c r="J15" s="9">
        <f>3.4*29</f>
        <v>98.6</v>
      </c>
      <c r="K15" s="4">
        <f t="shared" si="1"/>
        <v>0.2129817444219067</v>
      </c>
      <c r="L15" s="9">
        <f>1*29</f>
        <v>29</v>
      </c>
      <c r="M15">
        <v>0</v>
      </c>
      <c r="N15" s="9">
        <f t="shared" ref="N15:O15" si="17">1.8*29</f>
        <v>52.2</v>
      </c>
      <c r="O15" s="9">
        <f t="shared" si="17"/>
        <v>52.2</v>
      </c>
      <c r="P15" s="6">
        <f>1.3*29</f>
        <v>37.700000000000003</v>
      </c>
      <c r="Q15" s="4">
        <v>0.79300000000000004</v>
      </c>
      <c r="R15" s="6">
        <f>1.8*29</f>
        <v>52.2</v>
      </c>
      <c r="S15" s="6">
        <f>0.4*29</f>
        <v>11.600000000000001</v>
      </c>
      <c r="T15" s="6">
        <f>1.2*29</f>
        <v>34.799999999999997</v>
      </c>
      <c r="U15" s="6">
        <f>1.4*29</f>
        <v>40.599999999999994</v>
      </c>
      <c r="V15" s="6">
        <f>1.5*29</f>
        <v>43.5</v>
      </c>
      <c r="W15" s="6">
        <f>0.5*29</f>
        <v>14.5</v>
      </c>
      <c r="X15" s="9">
        <f>0.7*29</f>
        <v>20.299999999999997</v>
      </c>
      <c r="Y15" s="9">
        <f>1.3*29</f>
        <v>37.700000000000003</v>
      </c>
      <c r="Z15" s="6">
        <f>0.3*29</f>
        <v>8.6999999999999993</v>
      </c>
      <c r="AA15" s="14">
        <v>2</v>
      </c>
      <c r="AB15" s="14">
        <v>0</v>
      </c>
      <c r="AD15" s="23">
        <f t="shared" si="16"/>
        <v>1273.2312210953346</v>
      </c>
      <c r="AE15" s="29">
        <f t="shared" si="4"/>
        <v>55.623906557244851</v>
      </c>
      <c r="AF15" s="1"/>
      <c r="AG15" s="1"/>
      <c r="AH15" s="1"/>
      <c r="AI15" s="22">
        <f t="shared" si="3"/>
        <v>0.49480407765843504</v>
      </c>
      <c r="AJ15" s="16">
        <f t="shared" si="5"/>
        <v>0.17593033872299912</v>
      </c>
      <c r="AK15" s="16">
        <f t="shared" si="6"/>
        <v>6.7265080042823833E-2</v>
      </c>
      <c r="AL15" s="16">
        <f t="shared" si="7"/>
        <v>6.8330086914736271E-2</v>
      </c>
      <c r="AM15" s="16">
        <f t="shared" si="8"/>
        <v>-4.5553391276490843E-2</v>
      </c>
      <c r="AN15" s="22">
        <f t="shared" si="9"/>
        <v>1.5943686946771791E-2</v>
      </c>
      <c r="AO15" s="22">
        <f t="shared" si="10"/>
        <v>3.1416131914821272E-3</v>
      </c>
      <c r="AP15" s="22">
        <f t="shared" si="11"/>
        <v>0</v>
      </c>
      <c r="AQ15" s="16">
        <f t="shared" si="12"/>
        <v>4.555339127649085E-2</v>
      </c>
      <c r="AR15" s="16">
        <f t="shared" si="13"/>
        <v>9.5662121680630763E-2</v>
      </c>
      <c r="AS15" s="16">
        <f t="shared" si="14"/>
        <v>0.11709359511862898</v>
      </c>
      <c r="AT15" s="17">
        <f t="shared" si="15"/>
        <v>1</v>
      </c>
    </row>
    <row r="16" spans="1:46" ht="15.75" customHeight="1">
      <c r="A16" s="5" t="s">
        <v>62</v>
      </c>
      <c r="B16" s="5" t="s">
        <v>37</v>
      </c>
      <c r="C16" s="5" t="s">
        <v>63</v>
      </c>
      <c r="D16" s="5">
        <v>35</v>
      </c>
      <c r="E16" s="5">
        <v>2971</v>
      </c>
      <c r="F16" s="5">
        <v>90</v>
      </c>
      <c r="G16" s="8">
        <f t="shared" si="0"/>
        <v>1.1780545270952542E-2</v>
      </c>
      <c r="H16" s="9">
        <v>27</v>
      </c>
      <c r="I16" s="5">
        <v>3</v>
      </c>
      <c r="J16" s="9">
        <v>108</v>
      </c>
      <c r="K16" s="4">
        <f t="shared" si="1"/>
        <v>0.25</v>
      </c>
      <c r="L16" s="9">
        <v>45</v>
      </c>
      <c r="M16" s="5">
        <v>9</v>
      </c>
      <c r="N16" s="9">
        <v>128</v>
      </c>
      <c r="O16" s="9">
        <v>100</v>
      </c>
      <c r="P16" s="9">
        <v>60</v>
      </c>
      <c r="Q16" s="10">
        <v>0.755</v>
      </c>
      <c r="R16" s="5">
        <v>81</v>
      </c>
      <c r="S16" s="5">
        <v>12</v>
      </c>
      <c r="T16" s="5">
        <v>15</v>
      </c>
      <c r="U16" s="5">
        <v>54</v>
      </c>
      <c r="V16" s="5">
        <v>40</v>
      </c>
      <c r="W16" s="5">
        <v>14</v>
      </c>
      <c r="X16" s="9">
        <v>50</v>
      </c>
      <c r="Y16" s="9">
        <v>116</v>
      </c>
      <c r="Z16" s="9">
        <v>63</v>
      </c>
      <c r="AA16" s="5">
        <v>7</v>
      </c>
      <c r="AB16" s="5">
        <v>0</v>
      </c>
      <c r="AD16" s="23">
        <f t="shared" si="16"/>
        <v>1229.54</v>
      </c>
      <c r="AE16" s="29">
        <f t="shared" si="4"/>
        <v>41.384718949848533</v>
      </c>
      <c r="AI16" s="22">
        <f t="shared" si="3"/>
        <v>0.65878295948078147</v>
      </c>
      <c r="AJ16" s="16">
        <f t="shared" si="5"/>
        <v>7.8077980382907433E-2</v>
      </c>
      <c r="AK16" s="16">
        <f t="shared" si="6"/>
        <v>6.6317484587731998E-2</v>
      </c>
      <c r="AL16" s="16">
        <f t="shared" si="7"/>
        <v>0.10979715991346357</v>
      </c>
      <c r="AM16" s="16">
        <f t="shared" si="8"/>
        <v>-0.22122094441823772</v>
      </c>
      <c r="AN16" s="22">
        <f t="shared" si="9"/>
        <v>4.0665614782764287E-2</v>
      </c>
      <c r="AO16" s="22">
        <f t="shared" si="10"/>
        <v>1.1386372139174001E-2</v>
      </c>
      <c r="AP16" s="22">
        <f t="shared" si="11"/>
        <v>0</v>
      </c>
      <c r="AQ16" s="16">
        <f t="shared" si="12"/>
        <v>8.621110333946029E-2</v>
      </c>
      <c r="AR16" s="16">
        <f t="shared" si="13"/>
        <v>0.13175659189615629</v>
      </c>
      <c r="AS16" s="16">
        <f t="shared" si="14"/>
        <v>0.14232965173967502</v>
      </c>
      <c r="AT16" s="17">
        <f t="shared" si="15"/>
        <v>1</v>
      </c>
    </row>
    <row r="17" spans="1:46" ht="15.75" customHeight="1">
      <c r="A17" s="5" t="s">
        <v>64</v>
      </c>
      <c r="B17" s="5" t="s">
        <v>60</v>
      </c>
      <c r="C17" s="5" t="s">
        <v>65</v>
      </c>
      <c r="D17" s="5">
        <v>31</v>
      </c>
      <c r="E17" s="5">
        <v>2009</v>
      </c>
      <c r="F17" s="5">
        <v>86</v>
      </c>
      <c r="G17" s="8">
        <f t="shared" si="0"/>
        <v>1.5430562468889995E-2</v>
      </c>
      <c r="H17" s="9">
        <v>16</v>
      </c>
      <c r="I17" s="5">
        <v>1</v>
      </c>
      <c r="J17" s="9">
        <v>103</v>
      </c>
      <c r="K17" s="4">
        <f t="shared" si="1"/>
        <v>0.1553398058252427</v>
      </c>
      <c r="L17" s="9">
        <v>19</v>
      </c>
      <c r="M17" s="5">
        <v>0</v>
      </c>
      <c r="N17" s="9">
        <v>38</v>
      </c>
      <c r="O17" s="9">
        <v>36</v>
      </c>
      <c r="P17" s="9">
        <v>12</v>
      </c>
      <c r="Q17" s="10">
        <v>0.73499999999999999</v>
      </c>
      <c r="R17" s="5">
        <v>72</v>
      </c>
      <c r="S17" s="5">
        <v>12</v>
      </c>
      <c r="T17" s="5">
        <v>19</v>
      </c>
      <c r="U17" s="5">
        <v>38</v>
      </c>
      <c r="V17" s="5">
        <v>45</v>
      </c>
      <c r="W17" s="5">
        <v>20</v>
      </c>
      <c r="X17" s="9">
        <v>8</v>
      </c>
      <c r="Y17" s="9">
        <v>26</v>
      </c>
      <c r="Z17" s="9">
        <v>28</v>
      </c>
      <c r="AA17" s="5">
        <v>4</v>
      </c>
      <c r="AB17" s="5">
        <v>0</v>
      </c>
      <c r="AD17" s="23">
        <f t="shared" si="16"/>
        <v>747.11786407766988</v>
      </c>
      <c r="AE17" s="29">
        <f t="shared" si="4"/>
        <v>37.188544752497258</v>
      </c>
      <c r="AI17" s="22">
        <f t="shared" si="3"/>
        <v>0.64246891030047637</v>
      </c>
      <c r="AJ17" s="16">
        <f t="shared" si="5"/>
        <v>4.2831260686698423E-2</v>
      </c>
      <c r="AK17" s="16">
        <f t="shared" si="6"/>
        <v>0.10624829604094127</v>
      </c>
      <c r="AL17" s="16">
        <f t="shared" si="7"/>
        <v>7.6293183098181575E-2</v>
      </c>
      <c r="AM17" s="16">
        <f t="shared" si="8"/>
        <v>-0.13920159723176989</v>
      </c>
      <c r="AN17" s="22">
        <f t="shared" si="9"/>
        <v>1.0707815171674606E-2</v>
      </c>
      <c r="AO17" s="22">
        <f t="shared" si="10"/>
        <v>1.0707815171674606E-2</v>
      </c>
      <c r="AP17" s="22">
        <f t="shared" si="11"/>
        <v>0</v>
      </c>
      <c r="AQ17" s="16">
        <f t="shared" si="12"/>
        <v>-5.3539075858373029E-3</v>
      </c>
      <c r="AR17" s="16">
        <f t="shared" si="13"/>
        <v>0.15258636619636315</v>
      </c>
      <c r="AS17" s="16">
        <f t="shared" si="14"/>
        <v>0.14554311883829563</v>
      </c>
      <c r="AT17" s="17">
        <f t="shared" si="15"/>
        <v>1</v>
      </c>
    </row>
    <row r="18" spans="1:46" ht="15.75" customHeight="1">
      <c r="A18" s="5" t="s">
        <v>66</v>
      </c>
      <c r="B18" s="5" t="s">
        <v>34</v>
      </c>
      <c r="C18" s="5" t="s">
        <v>67</v>
      </c>
      <c r="D18" s="5">
        <v>30</v>
      </c>
      <c r="E18" s="5">
        <v>2304</v>
      </c>
      <c r="F18" s="5">
        <v>89</v>
      </c>
      <c r="G18" s="8">
        <f t="shared" si="0"/>
        <v>1.3020833333333334E-2</v>
      </c>
      <c r="H18" s="9">
        <v>16</v>
      </c>
      <c r="I18" s="5">
        <v>2</v>
      </c>
      <c r="J18" s="9">
        <v>95</v>
      </c>
      <c r="K18" s="4">
        <f t="shared" si="1"/>
        <v>0.16842105263157894</v>
      </c>
      <c r="L18" s="9">
        <v>23</v>
      </c>
      <c r="M18" s="5">
        <v>8</v>
      </c>
      <c r="N18" s="9">
        <v>43</v>
      </c>
      <c r="O18" s="9">
        <v>42</v>
      </c>
      <c r="P18" s="9">
        <v>18</v>
      </c>
      <c r="Q18" s="10">
        <v>0.85499999999999998</v>
      </c>
      <c r="R18" s="5">
        <v>74</v>
      </c>
      <c r="S18" s="5">
        <v>0</v>
      </c>
      <c r="T18" s="5">
        <v>21</v>
      </c>
      <c r="U18" s="5">
        <v>35</v>
      </c>
      <c r="V18" s="5">
        <v>42</v>
      </c>
      <c r="W18" s="5">
        <v>18</v>
      </c>
      <c r="X18" s="9">
        <v>27</v>
      </c>
      <c r="Y18" s="9">
        <v>30</v>
      </c>
      <c r="Z18" s="9">
        <v>24</v>
      </c>
      <c r="AA18" s="5">
        <v>2</v>
      </c>
      <c r="AB18" s="5">
        <v>0</v>
      </c>
      <c r="AD18" s="23">
        <f t="shared" si="16"/>
        <v>809.23473684210535</v>
      </c>
      <c r="AE18" s="29">
        <f t="shared" si="4"/>
        <v>35.123035453216374</v>
      </c>
      <c r="AI18" s="22">
        <f t="shared" si="3"/>
        <v>0.59315298534157668</v>
      </c>
      <c r="AJ18" s="16">
        <f t="shared" si="5"/>
        <v>7.9087064712210234E-2</v>
      </c>
      <c r="AK18" s="16">
        <f t="shared" si="6"/>
        <v>0.11410780555508582</v>
      </c>
      <c r="AL18" s="16">
        <f t="shared" si="7"/>
        <v>8.5265741642851653E-2</v>
      </c>
      <c r="AM18" s="16">
        <f t="shared" si="8"/>
        <v>-0.12357353861282848</v>
      </c>
      <c r="AN18" s="22">
        <f t="shared" si="9"/>
        <v>3.3364855425463691E-2</v>
      </c>
      <c r="AO18" s="22">
        <f t="shared" si="10"/>
        <v>4.9429415445131396E-3</v>
      </c>
      <c r="AP18" s="22">
        <f t="shared" si="11"/>
        <v>0</v>
      </c>
      <c r="AQ18" s="16">
        <f t="shared" si="12"/>
        <v>1.4828824633539418E-2</v>
      </c>
      <c r="AR18" s="16">
        <f t="shared" si="13"/>
        <v>0.12975221554346991</v>
      </c>
      <c r="AS18" s="16">
        <f t="shared" si="14"/>
        <v>0.14568669815407148</v>
      </c>
      <c r="AT18" s="17">
        <f t="shared" si="15"/>
        <v>1</v>
      </c>
    </row>
    <row r="19" spans="1:46" ht="15.75" customHeight="1">
      <c r="A19" s="5" t="s">
        <v>68</v>
      </c>
      <c r="B19" s="5" t="s">
        <v>44</v>
      </c>
      <c r="C19" s="5" t="s">
        <v>53</v>
      </c>
      <c r="D19" s="5">
        <v>34</v>
      </c>
      <c r="E19" s="5">
        <v>2522</v>
      </c>
      <c r="F19" s="5">
        <v>102</v>
      </c>
      <c r="G19" s="8">
        <f t="shared" si="0"/>
        <v>1.3481363996827915E-2</v>
      </c>
      <c r="H19" s="9">
        <v>16</v>
      </c>
      <c r="I19" s="5">
        <v>5</v>
      </c>
      <c r="J19" s="9">
        <v>63</v>
      </c>
      <c r="K19" s="4">
        <f t="shared" si="1"/>
        <v>0.25396825396825395</v>
      </c>
      <c r="L19" s="9">
        <v>49</v>
      </c>
      <c r="M19" s="5">
        <v>0</v>
      </c>
      <c r="N19" s="9">
        <v>75</v>
      </c>
      <c r="O19" s="9">
        <v>63</v>
      </c>
      <c r="P19" s="9">
        <v>14</v>
      </c>
      <c r="Q19" s="10">
        <v>0.72499999999999998</v>
      </c>
      <c r="R19" s="5">
        <v>41</v>
      </c>
      <c r="S19" s="5">
        <v>11</v>
      </c>
      <c r="T19" s="5">
        <v>11</v>
      </c>
      <c r="U19" s="5">
        <v>34</v>
      </c>
      <c r="V19" s="5">
        <v>19</v>
      </c>
      <c r="W19" s="5">
        <v>10</v>
      </c>
      <c r="X19" s="9">
        <v>27</v>
      </c>
      <c r="Y19" s="9">
        <v>37</v>
      </c>
      <c r="Z19" s="9">
        <v>71</v>
      </c>
      <c r="AA19" s="5">
        <v>3</v>
      </c>
      <c r="AB19" s="5">
        <v>0</v>
      </c>
      <c r="AD19" s="23">
        <f t="shared" si="16"/>
        <v>800.07777777777778</v>
      </c>
      <c r="AE19" s="29">
        <f t="shared" si="4"/>
        <v>31.723940435280639</v>
      </c>
      <c r="AI19" s="22">
        <f t="shared" si="3"/>
        <v>0.59994167233741169</v>
      </c>
      <c r="AJ19" s="16">
        <f t="shared" si="5"/>
        <v>0.19998055744580387</v>
      </c>
      <c r="AK19" s="16">
        <f t="shared" si="6"/>
        <v>9.7865485300040272E-2</v>
      </c>
      <c r="AL19" s="16">
        <f t="shared" si="7"/>
        <v>0.18373213715333231</v>
      </c>
      <c r="AM19" s="16">
        <f t="shared" si="8"/>
        <v>-0.30497035010485091</v>
      </c>
      <c r="AN19" s="22">
        <f t="shared" si="9"/>
        <v>3.3746719068979407E-2</v>
      </c>
      <c r="AO19" s="22">
        <f t="shared" si="10"/>
        <v>7.4992709042176458E-3</v>
      </c>
      <c r="AP19" s="22">
        <f t="shared" si="11"/>
        <v>0</v>
      </c>
      <c r="AQ19" s="16">
        <f t="shared" si="12"/>
        <v>-8.4991736914466653E-2</v>
      </c>
      <c r="AR19" s="16">
        <f t="shared" si="13"/>
        <v>0.12748760537169998</v>
      </c>
      <c r="AS19" s="16">
        <f t="shared" si="14"/>
        <v>0.22220061938422653</v>
      </c>
      <c r="AT19" s="17">
        <f t="shared" si="15"/>
        <v>1</v>
      </c>
    </row>
    <row r="20" spans="1:46" ht="15.75" customHeight="1">
      <c r="A20" s="5" t="s">
        <v>69</v>
      </c>
      <c r="B20" s="5" t="s">
        <v>37</v>
      </c>
      <c r="C20" s="5" t="s">
        <v>58</v>
      </c>
      <c r="D20" s="5">
        <v>27</v>
      </c>
      <c r="E20" s="5">
        <v>2080</v>
      </c>
      <c r="F20" s="5">
        <v>87</v>
      </c>
      <c r="G20" s="11">
        <f t="shared" si="0"/>
        <v>1.2980769230769231E-2</v>
      </c>
      <c r="H20" s="9">
        <v>15</v>
      </c>
      <c r="I20" s="5">
        <v>12</v>
      </c>
      <c r="J20" s="9">
        <v>88</v>
      </c>
      <c r="K20" s="4">
        <f t="shared" ref="K20:K34" si="18">H20/J20</f>
        <v>0.17045454545454544</v>
      </c>
      <c r="L20" s="9">
        <v>40</v>
      </c>
      <c r="M20" s="5">
        <v>12</v>
      </c>
      <c r="N20" s="9">
        <v>26</v>
      </c>
      <c r="O20" s="9">
        <v>29</v>
      </c>
      <c r="P20" s="9">
        <v>57</v>
      </c>
      <c r="Q20" s="10">
        <v>0.76300000000000001</v>
      </c>
      <c r="R20" s="5">
        <v>43</v>
      </c>
      <c r="S20" s="5">
        <v>5</v>
      </c>
      <c r="T20" s="5">
        <v>40</v>
      </c>
      <c r="U20" s="5">
        <v>30</v>
      </c>
      <c r="V20" s="5">
        <v>40</v>
      </c>
      <c r="W20" s="5">
        <v>18</v>
      </c>
      <c r="X20" s="9">
        <v>10</v>
      </c>
      <c r="Y20" s="9">
        <v>20</v>
      </c>
      <c r="Z20" s="9">
        <v>20</v>
      </c>
      <c r="AA20" s="5">
        <v>3</v>
      </c>
      <c r="AB20" s="5">
        <v>0</v>
      </c>
      <c r="AD20" s="23">
        <f t="shared" si="16"/>
        <v>1353.7221818181818</v>
      </c>
      <c r="AE20" s="29">
        <f t="shared" si="4"/>
        <v>65.082797202797209</v>
      </c>
      <c r="AI20" s="22">
        <f t="shared" si="3"/>
        <v>0.33241680312544325</v>
      </c>
      <c r="AJ20" s="16">
        <f t="shared" si="5"/>
        <v>0.28366233866704488</v>
      </c>
      <c r="AK20" s="16">
        <f t="shared" si="6"/>
        <v>6.0872164988331166E-2</v>
      </c>
      <c r="AL20" s="16">
        <f t="shared" si="7"/>
        <v>8.8644480833451528E-2</v>
      </c>
      <c r="AM20" s="16">
        <f t="shared" si="8"/>
        <v>9.1599296861233248E-2</v>
      </c>
      <c r="AN20" s="22">
        <f t="shared" si="9"/>
        <v>7.387040069454294E-3</v>
      </c>
      <c r="AO20" s="22">
        <f t="shared" si="10"/>
        <v>4.4322240416725762E-3</v>
      </c>
      <c r="AP20" s="22">
        <f t="shared" si="11"/>
        <v>0</v>
      </c>
      <c r="AQ20" s="16">
        <f t="shared" si="12"/>
        <v>0</v>
      </c>
      <c r="AR20" s="16">
        <f t="shared" si="13"/>
        <v>6.6483360625088653E-2</v>
      </c>
      <c r="AS20" s="16">
        <f t="shared" si="14"/>
        <v>8.8140819010534194E-2</v>
      </c>
      <c r="AT20" s="17">
        <f t="shared" si="15"/>
        <v>1</v>
      </c>
    </row>
    <row r="21" spans="1:46" ht="15.75" customHeight="1">
      <c r="A21" s="5" t="s">
        <v>70</v>
      </c>
      <c r="B21" s="5" t="s">
        <v>44</v>
      </c>
      <c r="C21" s="5" t="s">
        <v>71</v>
      </c>
      <c r="D21" s="5">
        <v>32</v>
      </c>
      <c r="E21" s="5">
        <v>2438</v>
      </c>
      <c r="F21" s="5">
        <v>78</v>
      </c>
      <c r="G21" s="8">
        <f t="shared" si="0"/>
        <v>1.3125512715340444E-2</v>
      </c>
      <c r="H21" s="9">
        <v>17</v>
      </c>
      <c r="I21" s="5">
        <v>7</v>
      </c>
      <c r="J21" s="6">
        <f>2*32</f>
        <v>64</v>
      </c>
      <c r="K21" s="4">
        <f t="shared" si="18"/>
        <v>0.265625</v>
      </c>
      <c r="L21" s="6">
        <f>0.8*32</f>
        <v>25.6</v>
      </c>
      <c r="M21">
        <f>0.2*32</f>
        <v>6.4</v>
      </c>
      <c r="N21" s="6">
        <f>1.5*32</f>
        <v>48</v>
      </c>
      <c r="O21" s="6">
        <f>1.7*32</f>
        <v>54.4</v>
      </c>
      <c r="P21" s="6">
        <f>1.2*32</f>
        <v>38.4</v>
      </c>
      <c r="Q21" s="10">
        <v>0.80400000000000005</v>
      </c>
      <c r="R21">
        <f>2*32</f>
        <v>64</v>
      </c>
      <c r="S21">
        <f>0.1*32</f>
        <v>3.2</v>
      </c>
      <c r="T21">
        <f>0.7*32</f>
        <v>22.4</v>
      </c>
      <c r="U21">
        <f>1.3*32</f>
        <v>41.6</v>
      </c>
      <c r="V21">
        <f>1*32</f>
        <v>32</v>
      </c>
      <c r="W21">
        <f>0.5*32</f>
        <v>16</v>
      </c>
      <c r="X21" s="6">
        <f>0.9*32</f>
        <v>28.8</v>
      </c>
      <c r="Y21" s="6">
        <f>0.6*32</f>
        <v>19.2</v>
      </c>
      <c r="Z21" s="6">
        <f>1.3*32</f>
        <v>41.6</v>
      </c>
      <c r="AA21" s="5">
        <v>6</v>
      </c>
      <c r="AB21" s="5">
        <v>0</v>
      </c>
      <c r="AD21" s="23">
        <f t="shared" si="16"/>
        <v>1084.3695000000002</v>
      </c>
      <c r="AE21" s="29">
        <f t="shared" si="4"/>
        <v>44.477830188679256</v>
      </c>
      <c r="AI21" s="22">
        <f t="shared" si="3"/>
        <v>0.47031938836346826</v>
      </c>
      <c r="AJ21" s="16">
        <f t="shared" si="5"/>
        <v>0.2065716529282684</v>
      </c>
      <c r="AK21" s="16">
        <f t="shared" si="6"/>
        <v>8.0076025745836624E-2</v>
      </c>
      <c r="AL21" s="16">
        <f t="shared" si="7"/>
        <v>7.0824566718263468E-2</v>
      </c>
      <c r="AM21" s="16">
        <f t="shared" si="8"/>
        <v>-3.5412283359131734E-2</v>
      </c>
      <c r="AN21" s="22">
        <f t="shared" si="9"/>
        <v>2.6559212519348795E-2</v>
      </c>
      <c r="AO21" s="22">
        <f t="shared" si="10"/>
        <v>1.1066338549728666E-2</v>
      </c>
      <c r="AP21" s="22">
        <f t="shared" si="11"/>
        <v>0</v>
      </c>
      <c r="AQ21" s="16">
        <f t="shared" si="12"/>
        <v>-4.1314330585653689E-2</v>
      </c>
      <c r="AR21" s="16">
        <f t="shared" si="13"/>
        <v>0.11508992091717812</v>
      </c>
      <c r="AS21" s="16">
        <f t="shared" si="14"/>
        <v>0.17147061034084779</v>
      </c>
      <c r="AT21" s="17">
        <f t="shared" si="15"/>
        <v>0.99999999999999967</v>
      </c>
    </row>
    <row r="22" spans="1:46" ht="15.75" customHeight="1">
      <c r="A22" s="5" t="s">
        <v>72</v>
      </c>
      <c r="B22" s="5" t="s">
        <v>60</v>
      </c>
      <c r="C22" s="5" t="s">
        <v>73</v>
      </c>
      <c r="D22" s="5">
        <v>33</v>
      </c>
      <c r="E22" s="5">
        <v>2580</v>
      </c>
      <c r="F22" s="5">
        <v>56</v>
      </c>
      <c r="G22" s="8">
        <f t="shared" si="0"/>
        <v>1.2790697674418604E-2</v>
      </c>
      <c r="H22" s="9">
        <v>15</v>
      </c>
      <c r="I22" s="5">
        <v>3</v>
      </c>
      <c r="J22" s="6">
        <f>3.1*33</f>
        <v>102.3</v>
      </c>
      <c r="K22" s="4">
        <f t="shared" si="18"/>
        <v>0.1466275659824047</v>
      </c>
      <c r="L22" s="6">
        <f>0.6*33</f>
        <v>19.8</v>
      </c>
      <c r="M22">
        <f>0.2*33</f>
        <v>6.6000000000000005</v>
      </c>
      <c r="N22" s="6">
        <f>1.9*33</f>
        <v>62.699999999999996</v>
      </c>
      <c r="O22" s="6">
        <f>2.5*33</f>
        <v>82.5</v>
      </c>
      <c r="P22" s="6">
        <f>1.2*33</f>
        <v>39.6</v>
      </c>
      <c r="Q22" s="10">
        <v>0.76400000000000001</v>
      </c>
      <c r="R22">
        <f>1.8*33</f>
        <v>59.4</v>
      </c>
      <c r="S22">
        <f>0.2*33</f>
        <v>6.6000000000000005</v>
      </c>
      <c r="T22">
        <f>1.1*33</f>
        <v>36.300000000000004</v>
      </c>
      <c r="U22">
        <f t="shared" ref="U22:U23" si="19">1*33</f>
        <v>33</v>
      </c>
      <c r="V22">
        <f>1.3*33</f>
        <v>42.9</v>
      </c>
      <c r="W22">
        <f t="shared" ref="W22:X22" si="20">0.8*33</f>
        <v>26.400000000000002</v>
      </c>
      <c r="X22" s="6">
        <f t="shared" si="20"/>
        <v>26.400000000000002</v>
      </c>
      <c r="Y22" s="6">
        <f>1*33</f>
        <v>33</v>
      </c>
      <c r="Z22" s="6">
        <f>0.9*33</f>
        <v>29.7</v>
      </c>
      <c r="AA22" s="5">
        <v>2</v>
      </c>
      <c r="AB22" s="5">
        <v>0</v>
      </c>
      <c r="AD22" s="23">
        <f t="shared" si="16"/>
        <v>773.35129618768326</v>
      </c>
      <c r="AE22" s="29">
        <f t="shared" si="4"/>
        <v>29.974856441383075</v>
      </c>
      <c r="AI22" s="22">
        <f t="shared" si="3"/>
        <v>0.58188303584454104</v>
      </c>
      <c r="AJ22" s="16">
        <f t="shared" si="5"/>
        <v>0.12413504764683543</v>
      </c>
      <c r="AK22" s="16">
        <f t="shared" si="6"/>
        <v>0.10669407345245505</v>
      </c>
      <c r="AL22" s="16">
        <f t="shared" si="7"/>
        <v>7.6808560731479431E-2</v>
      </c>
      <c r="AM22" s="16">
        <f t="shared" si="8"/>
        <v>-0.11947998336007908</v>
      </c>
      <c r="AN22" s="22">
        <f t="shared" si="9"/>
        <v>3.4137138102879744E-2</v>
      </c>
      <c r="AO22" s="22">
        <f t="shared" si="10"/>
        <v>5.172293651951476E-3</v>
      </c>
      <c r="AP22" s="22">
        <f t="shared" si="11"/>
        <v>0</v>
      </c>
      <c r="AQ22" s="16">
        <f t="shared" si="12"/>
        <v>8.5342845257199377E-3</v>
      </c>
      <c r="AR22" s="16">
        <f t="shared" si="13"/>
        <v>0.12801426788579903</v>
      </c>
      <c r="AS22" s="16">
        <f t="shared" si="14"/>
        <v>0.13272014502808041</v>
      </c>
      <c r="AT22" s="17">
        <f t="shared" si="15"/>
        <v>1.0000000000000002</v>
      </c>
    </row>
    <row r="23" spans="1:46" ht="15.75" customHeight="1">
      <c r="A23" s="5" t="s">
        <v>74</v>
      </c>
      <c r="B23" s="5" t="s">
        <v>31</v>
      </c>
      <c r="C23" s="5" t="s">
        <v>75</v>
      </c>
      <c r="D23" s="5">
        <v>33</v>
      </c>
      <c r="E23" s="5">
        <v>2673</v>
      </c>
      <c r="F23" s="5">
        <v>26</v>
      </c>
      <c r="G23" s="8">
        <f t="shared" si="0"/>
        <v>1.2345679012345678E-2</v>
      </c>
      <c r="H23" s="9">
        <v>17</v>
      </c>
      <c r="I23" s="5">
        <v>3</v>
      </c>
      <c r="J23" s="6">
        <f>2*33</f>
        <v>66</v>
      </c>
      <c r="K23" s="4">
        <f t="shared" si="18"/>
        <v>0.25757575757575757</v>
      </c>
      <c r="L23" s="6">
        <f>1*33</f>
        <v>33</v>
      </c>
      <c r="M23">
        <f>0.3*33</f>
        <v>9.9</v>
      </c>
      <c r="N23" s="6">
        <f>1.7*33</f>
        <v>56.1</v>
      </c>
      <c r="O23" s="9">
        <f>1.8*33</f>
        <v>59.4</v>
      </c>
      <c r="P23" s="6">
        <f>0.9*33</f>
        <v>29.7</v>
      </c>
      <c r="Q23" s="10">
        <v>0.67</v>
      </c>
      <c r="R23">
        <f>1.6*33</f>
        <v>52.800000000000004</v>
      </c>
      <c r="S23">
        <f>0.1*33</f>
        <v>3.3000000000000003</v>
      </c>
      <c r="T23">
        <f>0.3*33</f>
        <v>9.9</v>
      </c>
      <c r="U23">
        <f t="shared" si="19"/>
        <v>33</v>
      </c>
      <c r="V23">
        <f>0.8*33</f>
        <v>26.400000000000002</v>
      </c>
      <c r="W23">
        <f>0.3*33</f>
        <v>9.9</v>
      </c>
      <c r="X23" s="6">
        <f>1*33</f>
        <v>33</v>
      </c>
      <c r="Y23" s="6">
        <f>0.6*33</f>
        <v>19.8</v>
      </c>
      <c r="Z23" s="6">
        <f>1.9*33</f>
        <v>62.699999999999996</v>
      </c>
      <c r="AA23" s="5">
        <v>2</v>
      </c>
      <c r="AB23" s="5">
        <v>0</v>
      </c>
      <c r="AD23" s="23">
        <f t="shared" si="16"/>
        <v>828.26303030303029</v>
      </c>
      <c r="AE23" s="29">
        <f t="shared" si="4"/>
        <v>30.9862712421635</v>
      </c>
      <c r="AI23" s="22">
        <f t="shared" si="3"/>
        <v>0.61574642515845501</v>
      </c>
      <c r="AJ23" s="16">
        <f t="shared" si="5"/>
        <v>0.11590520944159154</v>
      </c>
      <c r="AK23" s="16">
        <f t="shared" si="6"/>
        <v>8.7363551616599616E-2</v>
      </c>
      <c r="AL23" s="16">
        <f t="shared" si="7"/>
        <v>0.11952724723664127</v>
      </c>
      <c r="AM23" s="16">
        <f t="shared" si="8"/>
        <v>-0.12749573038575068</v>
      </c>
      <c r="AN23" s="22">
        <f t="shared" si="9"/>
        <v>3.9842415745547088E-2</v>
      </c>
      <c r="AO23" s="22">
        <f t="shared" si="10"/>
        <v>4.8293837267329807E-3</v>
      </c>
      <c r="AP23" s="22">
        <f t="shared" si="11"/>
        <v>0</v>
      </c>
      <c r="AQ23" s="16">
        <f t="shared" si="12"/>
        <v>-0.10359028093842242</v>
      </c>
      <c r="AR23" s="16">
        <f t="shared" si="13"/>
        <v>0.11952724723664127</v>
      </c>
      <c r="AS23" s="16">
        <f t="shared" si="14"/>
        <v>0.21768813010652452</v>
      </c>
      <c r="AT23" s="17">
        <f t="shared" si="15"/>
        <v>1.0000000000000002</v>
      </c>
    </row>
    <row r="24" spans="1:46" ht="15.75" customHeight="1">
      <c r="A24" s="5" t="s">
        <v>76</v>
      </c>
      <c r="B24" s="5" t="s">
        <v>37</v>
      </c>
      <c r="C24" s="5" t="s">
        <v>58</v>
      </c>
      <c r="D24" s="5">
        <v>35</v>
      </c>
      <c r="E24" s="5">
        <v>2799</v>
      </c>
      <c r="F24" s="5">
        <v>87</v>
      </c>
      <c r="G24" s="8">
        <f t="shared" si="0"/>
        <v>1.2504465880671669E-2</v>
      </c>
      <c r="H24" s="9">
        <v>17</v>
      </c>
      <c r="I24" s="5">
        <v>9</v>
      </c>
      <c r="J24" s="6">
        <f>2.9*35</f>
        <v>101.5</v>
      </c>
      <c r="K24" s="4">
        <f t="shared" si="18"/>
        <v>0.16748768472906403</v>
      </c>
      <c r="L24" s="6">
        <f>1.8*35</f>
        <v>63</v>
      </c>
      <c r="M24">
        <f>0.1*35</f>
        <v>3.5</v>
      </c>
      <c r="N24" s="6">
        <f>1.2*35</f>
        <v>42</v>
      </c>
      <c r="O24" s="6">
        <f>1.1*35</f>
        <v>38.5</v>
      </c>
      <c r="P24" s="6">
        <f>0.5*35</f>
        <v>17.5</v>
      </c>
      <c r="Q24" s="10">
        <v>0.81899999999999995</v>
      </c>
      <c r="R24">
        <f>2*35</f>
        <v>70</v>
      </c>
      <c r="S24">
        <f>0.4*35</f>
        <v>14</v>
      </c>
      <c r="T24">
        <f>0.6*35</f>
        <v>21</v>
      </c>
      <c r="U24">
        <f t="shared" ref="U24:V24" si="21">1.3*35</f>
        <v>45.5</v>
      </c>
      <c r="V24">
        <f t="shared" si="21"/>
        <v>45.5</v>
      </c>
      <c r="W24">
        <f>0.3*35</f>
        <v>10.5</v>
      </c>
      <c r="X24" s="6">
        <f>1.1*35</f>
        <v>38.5</v>
      </c>
      <c r="Y24" s="6">
        <f>0.6*35</f>
        <v>21</v>
      </c>
      <c r="Z24" s="6">
        <f>0.9*35</f>
        <v>31.5</v>
      </c>
      <c r="AA24" s="5">
        <v>2</v>
      </c>
      <c r="AB24" s="5">
        <v>0</v>
      </c>
      <c r="AD24" s="23">
        <f t="shared" si="16"/>
        <v>1167.6933793103449</v>
      </c>
      <c r="AE24" s="29">
        <f t="shared" si="4"/>
        <v>41.71823434477831</v>
      </c>
      <c r="AI24" s="22">
        <f t="shared" si="3"/>
        <v>0.43675849245733733</v>
      </c>
      <c r="AJ24" s="16">
        <f t="shared" si="5"/>
        <v>0.24664008985826108</v>
      </c>
      <c r="AK24" s="16">
        <f t="shared" si="6"/>
        <v>7.574933759771843E-2</v>
      </c>
      <c r="AL24" s="16">
        <f t="shared" si="7"/>
        <v>0.16185755896948384</v>
      </c>
      <c r="AM24" s="16">
        <f t="shared" si="8"/>
        <v>-8.3926141687880512E-2</v>
      </c>
      <c r="AN24" s="22">
        <f t="shared" si="9"/>
        <v>3.2970984234524485E-2</v>
      </c>
      <c r="AO24" s="22">
        <f t="shared" si="10"/>
        <v>3.4255568035869593E-3</v>
      </c>
      <c r="AP24" s="22">
        <f t="shared" si="11"/>
        <v>0</v>
      </c>
      <c r="AQ24" s="16">
        <f t="shared" si="12"/>
        <v>-1.7984173218831535E-2</v>
      </c>
      <c r="AR24" s="16">
        <f t="shared" si="13"/>
        <v>0.11689712592240499</v>
      </c>
      <c r="AS24" s="16">
        <f t="shared" si="14"/>
        <v>0.10040425113961778</v>
      </c>
      <c r="AT24" s="17">
        <f t="shared" si="15"/>
        <v>1</v>
      </c>
    </row>
    <row r="25" spans="1:46" ht="15.75" customHeight="1">
      <c r="A25" s="5" t="s">
        <v>77</v>
      </c>
      <c r="B25" s="5" t="s">
        <v>37</v>
      </c>
      <c r="C25" s="5" t="s">
        <v>38</v>
      </c>
      <c r="D25" s="5">
        <v>31</v>
      </c>
      <c r="E25" s="5">
        <v>2518</v>
      </c>
      <c r="F25" s="5">
        <v>87</v>
      </c>
      <c r="G25" s="8">
        <f t="shared" si="0"/>
        <v>1.2311358220810167E-2</v>
      </c>
      <c r="H25" s="9">
        <v>28</v>
      </c>
      <c r="I25" s="5">
        <v>11</v>
      </c>
      <c r="J25" s="6">
        <f>5.2*31</f>
        <v>161.20000000000002</v>
      </c>
      <c r="K25" s="4">
        <f t="shared" si="18"/>
        <v>0.17369727047146399</v>
      </c>
      <c r="L25" s="6">
        <f>2.4*31</f>
        <v>74.399999999999991</v>
      </c>
      <c r="M25">
        <f>0.3*31</f>
        <v>9.2999999999999989</v>
      </c>
      <c r="N25" s="6">
        <f>2.2*31</f>
        <v>68.2</v>
      </c>
      <c r="O25" s="6">
        <f>0.9*31</f>
        <v>27.900000000000002</v>
      </c>
      <c r="P25" s="6">
        <f>4.6*31</f>
        <v>142.6</v>
      </c>
      <c r="Q25" s="10">
        <v>0.85</v>
      </c>
      <c r="R25">
        <f>2.9*31</f>
        <v>89.899999999999991</v>
      </c>
      <c r="S25">
        <f>0.3*31</f>
        <v>9.2999999999999989</v>
      </c>
      <c r="T25">
        <f>2*31</f>
        <v>62</v>
      </c>
      <c r="U25">
        <f>2.4*31</f>
        <v>74.399999999999991</v>
      </c>
      <c r="V25">
        <f>1.2*31</f>
        <v>37.199999999999996</v>
      </c>
      <c r="W25">
        <f>1.6*31</f>
        <v>49.6</v>
      </c>
      <c r="X25" s="6">
        <v>16</v>
      </c>
      <c r="Y25" s="6">
        <f>1.6*31</f>
        <v>49.6</v>
      </c>
      <c r="Z25" s="6">
        <f>0.4*31</f>
        <v>12.4</v>
      </c>
      <c r="AA25" s="5">
        <v>2</v>
      </c>
      <c r="AB25" s="5">
        <v>0</v>
      </c>
      <c r="AD25" s="23">
        <f t="shared" si="16"/>
        <v>2203.7880893300248</v>
      </c>
      <c r="AE25" s="29">
        <f t="shared" si="4"/>
        <v>87.521369711279789</v>
      </c>
      <c r="AI25" s="22">
        <f t="shared" si="3"/>
        <v>0.38116187489486297</v>
      </c>
      <c r="AJ25" s="16">
        <f t="shared" si="5"/>
        <v>0.15972497614641876</v>
      </c>
      <c r="AK25" s="16">
        <f t="shared" si="6"/>
        <v>4.1655547756367164E-2</v>
      </c>
      <c r="AL25" s="16">
        <f t="shared" si="7"/>
        <v>0.10128015532920644</v>
      </c>
      <c r="AM25" s="16">
        <f t="shared" si="8"/>
        <v>0.13504020710560857</v>
      </c>
      <c r="AN25" s="22">
        <f t="shared" si="9"/>
        <v>7.2602261884735803E-3</v>
      </c>
      <c r="AO25" s="22">
        <f t="shared" si="10"/>
        <v>1.8150565471183951E-3</v>
      </c>
      <c r="AP25" s="22">
        <f t="shared" si="11"/>
        <v>0</v>
      </c>
      <c r="AQ25" s="16">
        <f t="shared" si="12"/>
        <v>3.376005177640215E-2</v>
      </c>
      <c r="AR25" s="16">
        <f t="shared" si="13"/>
        <v>0.10128015532920644</v>
      </c>
      <c r="AS25" s="16">
        <f t="shared" si="14"/>
        <v>5.5172314397519448E-2</v>
      </c>
      <c r="AT25" s="17">
        <f t="shared" si="15"/>
        <v>1</v>
      </c>
    </row>
    <row r="26" spans="1:46" ht="15.75" customHeight="1">
      <c r="A26" s="5" t="s">
        <v>78</v>
      </c>
      <c r="B26" s="5" t="s">
        <v>44</v>
      </c>
      <c r="C26" s="5" t="s">
        <v>79</v>
      </c>
      <c r="D26" s="5">
        <v>34</v>
      </c>
      <c r="E26" s="5">
        <v>3014</v>
      </c>
      <c r="F26" s="5">
        <v>54</v>
      </c>
      <c r="G26" s="8">
        <f t="shared" si="0"/>
        <v>1.12806901128069E-2</v>
      </c>
      <c r="H26" s="9">
        <v>20</v>
      </c>
      <c r="I26" s="5">
        <v>7</v>
      </c>
      <c r="J26" s="6">
        <f>3.5*34</f>
        <v>119</v>
      </c>
      <c r="K26" s="4">
        <f t="shared" si="18"/>
        <v>0.16806722689075632</v>
      </c>
      <c r="L26" s="6">
        <f>0.9*34</f>
        <v>30.6</v>
      </c>
      <c r="M26">
        <f>0.1*34</f>
        <v>3.4000000000000004</v>
      </c>
      <c r="N26" s="6">
        <f>2.4*34</f>
        <v>81.599999999999994</v>
      </c>
      <c r="O26" s="6">
        <f>2.4*34</f>
        <v>81.599999999999994</v>
      </c>
      <c r="P26" s="6">
        <f>0.5*34</f>
        <v>17</v>
      </c>
      <c r="Q26" s="10">
        <v>0.60899999999999999</v>
      </c>
      <c r="R26">
        <f>2.8*34</f>
        <v>95.199999999999989</v>
      </c>
      <c r="S26">
        <f>0.2*34</f>
        <v>6.8000000000000007</v>
      </c>
      <c r="T26">
        <f>0.5*34</f>
        <v>17</v>
      </c>
      <c r="U26">
        <f>1.6*34</f>
        <v>54.400000000000006</v>
      </c>
      <c r="V26">
        <f>1.4*34</f>
        <v>47.599999999999994</v>
      </c>
      <c r="W26">
        <f>0.6*34</f>
        <v>20.399999999999999</v>
      </c>
      <c r="X26" s="6">
        <f>1*34</f>
        <v>34</v>
      </c>
      <c r="Y26" s="6">
        <f>2.4*34</f>
        <v>81.599999999999994</v>
      </c>
      <c r="Z26" s="6">
        <f>2.2*34</f>
        <v>74.800000000000011</v>
      </c>
      <c r="AA26" s="14">
        <v>4</v>
      </c>
      <c r="AB26" s="14">
        <v>0</v>
      </c>
      <c r="AD26" s="23">
        <f t="shared" si="16"/>
        <v>975.61905882352937</v>
      </c>
      <c r="AE26" s="29">
        <f t="shared" si="4"/>
        <v>32.369577266872241</v>
      </c>
      <c r="AI26" s="22">
        <f t="shared" si="3"/>
        <v>0.61499413585003404</v>
      </c>
      <c r="AJ26" s="16">
        <f t="shared" si="5"/>
        <v>0.22959781071734606</v>
      </c>
      <c r="AK26" s="16">
        <f t="shared" si="6"/>
        <v>6.7415657171880722E-2</v>
      </c>
      <c r="AL26" s="16">
        <f t="shared" si="7"/>
        <v>9.4094102785055228E-2</v>
      </c>
      <c r="AM26" s="16">
        <f t="shared" si="8"/>
        <v>-0.26485747450608133</v>
      </c>
      <c r="AN26" s="22">
        <f t="shared" si="9"/>
        <v>3.48496676981686E-2</v>
      </c>
      <c r="AO26" s="22">
        <f t="shared" si="10"/>
        <v>8.1999218113337873E-3</v>
      </c>
      <c r="AP26" s="22">
        <f t="shared" si="11"/>
        <v>0</v>
      </c>
      <c r="AQ26" s="16">
        <f t="shared" si="12"/>
        <v>1.3939867079267403E-2</v>
      </c>
      <c r="AR26" s="16">
        <f t="shared" si="13"/>
        <v>0.1672784049512093</v>
      </c>
      <c r="AS26" s="16">
        <f t="shared" si="14"/>
        <v>0.120587085460791</v>
      </c>
      <c r="AT26" s="17">
        <f t="shared" si="15"/>
        <v>1</v>
      </c>
    </row>
    <row r="27" spans="1:46" ht="15.75" customHeight="1">
      <c r="A27" s="5" t="s">
        <v>80</v>
      </c>
      <c r="B27" s="5" t="s">
        <v>60</v>
      </c>
      <c r="C27" s="5" t="s">
        <v>61</v>
      </c>
      <c r="D27" s="5">
        <v>33</v>
      </c>
      <c r="E27" s="5">
        <v>2967</v>
      </c>
      <c r="F27" s="5">
        <v>84</v>
      </c>
      <c r="G27" s="8">
        <f t="shared" si="0"/>
        <v>1.1122345803842264E-2</v>
      </c>
      <c r="H27" s="9">
        <f>31</f>
        <v>31</v>
      </c>
      <c r="I27" s="9">
        <f>12</f>
        <v>12</v>
      </c>
      <c r="J27" s="9">
        <f>5.5*33</f>
        <v>181.5</v>
      </c>
      <c r="K27" s="4">
        <f t="shared" si="18"/>
        <v>0.17079889807162535</v>
      </c>
      <c r="L27" s="9">
        <f>2.7*33</f>
        <v>89.100000000000009</v>
      </c>
      <c r="M27">
        <f>0.8*33</f>
        <v>26.400000000000002</v>
      </c>
      <c r="N27" s="9">
        <f>1.8*33</f>
        <v>59.4</v>
      </c>
      <c r="O27" s="9">
        <f t="shared" ref="O27:P27" si="22">2.8*33</f>
        <v>92.399999999999991</v>
      </c>
      <c r="P27" s="6">
        <f t="shared" si="22"/>
        <v>92.399999999999991</v>
      </c>
      <c r="Q27" s="4">
        <v>0.748</v>
      </c>
      <c r="R27" s="6">
        <f>3.1*33</f>
        <v>102.3</v>
      </c>
      <c r="S27" s="6">
        <f>0.2*33</f>
        <v>6.6000000000000005</v>
      </c>
      <c r="T27" s="6">
        <f>2.2*33</f>
        <v>72.600000000000009</v>
      </c>
      <c r="U27" s="6">
        <v>83</v>
      </c>
      <c r="V27" s="6">
        <f>2.2*33</f>
        <v>72.600000000000009</v>
      </c>
      <c r="W27" s="6">
        <f>0.9*33</f>
        <v>29.7</v>
      </c>
      <c r="X27" s="9">
        <f>33</f>
        <v>33</v>
      </c>
      <c r="Y27" s="9">
        <f>2*33</f>
        <v>66</v>
      </c>
      <c r="Z27" s="6">
        <f>1.6*33</f>
        <v>52.800000000000004</v>
      </c>
      <c r="AA27">
        <v>6</v>
      </c>
      <c r="AB27">
        <v>0</v>
      </c>
      <c r="AD27" s="23">
        <f t="shared" si="16"/>
        <v>2144.0432286501377</v>
      </c>
      <c r="AE27" s="29">
        <f t="shared" si="4"/>
        <v>72.263000628585701</v>
      </c>
      <c r="AI27" s="22">
        <f t="shared" si="3"/>
        <v>0.43375991098160654</v>
      </c>
      <c r="AJ27" s="16">
        <f t="shared" si="5"/>
        <v>0.17910086646982462</v>
      </c>
      <c r="AK27" s="16">
        <f t="shared" si="6"/>
        <v>3.7678344783589363E-2</v>
      </c>
      <c r="AL27" s="16">
        <f t="shared" si="7"/>
        <v>0.12467099376922949</v>
      </c>
      <c r="AM27" s="16">
        <f t="shared" si="8"/>
        <v>6.1565922849002204E-2</v>
      </c>
      <c r="AN27" s="22">
        <f t="shared" si="9"/>
        <v>1.5391480712250554E-2</v>
      </c>
      <c r="AO27" s="22">
        <f t="shared" si="10"/>
        <v>5.5969020771820194E-3</v>
      </c>
      <c r="AP27" s="22">
        <f t="shared" si="11"/>
        <v>0</v>
      </c>
      <c r="AQ27" s="16">
        <f t="shared" si="12"/>
        <v>1.2313184569800439E-2</v>
      </c>
      <c r="AR27" s="16">
        <f t="shared" si="13"/>
        <v>0.11613571810152691</v>
      </c>
      <c r="AS27" s="16">
        <f t="shared" si="14"/>
        <v>5.5763441264852998E-2</v>
      </c>
      <c r="AT27" s="17">
        <f t="shared" si="15"/>
        <v>1</v>
      </c>
    </row>
    <row r="28" spans="1:46" ht="15.75" customHeight="1">
      <c r="A28" s="5" t="s">
        <v>81</v>
      </c>
      <c r="B28" s="5" t="s">
        <v>31</v>
      </c>
      <c r="C28" s="5" t="s">
        <v>82</v>
      </c>
      <c r="D28" s="5">
        <v>30</v>
      </c>
      <c r="E28" s="5">
        <v>2234</v>
      </c>
      <c r="F28" s="5">
        <v>71</v>
      </c>
      <c r="G28" s="8">
        <f t="shared" si="0"/>
        <v>1.342882721575649E-2</v>
      </c>
      <c r="H28" s="9">
        <v>16</v>
      </c>
      <c r="I28" s="5">
        <v>13</v>
      </c>
      <c r="J28" s="9">
        <v>110</v>
      </c>
      <c r="K28" s="4">
        <f t="shared" si="18"/>
        <v>0.14545454545454545</v>
      </c>
      <c r="L28" s="9">
        <v>90</v>
      </c>
      <c r="M28" s="5">
        <v>39</v>
      </c>
      <c r="N28" s="9">
        <v>65</v>
      </c>
      <c r="O28" s="9">
        <v>46</v>
      </c>
      <c r="P28" s="9">
        <v>80</v>
      </c>
      <c r="Q28" s="10">
        <v>0.747</v>
      </c>
      <c r="R28" s="5">
        <v>67</v>
      </c>
      <c r="S28" s="5">
        <v>1</v>
      </c>
      <c r="T28" s="5">
        <v>42</v>
      </c>
      <c r="U28" s="5">
        <v>48</v>
      </c>
      <c r="V28" s="5">
        <v>34</v>
      </c>
      <c r="W28" s="5">
        <v>28</v>
      </c>
      <c r="X28" s="9">
        <v>30</v>
      </c>
      <c r="Y28" s="9">
        <v>57</v>
      </c>
      <c r="Z28" s="9">
        <v>33</v>
      </c>
      <c r="AA28" s="5">
        <v>6</v>
      </c>
      <c r="AB28" s="5">
        <v>0</v>
      </c>
      <c r="AD28" s="23">
        <f t="shared" si="16"/>
        <v>1558.4941818181817</v>
      </c>
      <c r="AE28" s="29">
        <f t="shared" si="4"/>
        <v>69.76249694799381</v>
      </c>
      <c r="AI28" s="22">
        <f t="shared" si="3"/>
        <v>0.30798960021783267</v>
      </c>
      <c r="AJ28" s="16">
        <f t="shared" si="5"/>
        <v>0.26692432018878831</v>
      </c>
      <c r="AK28" s="16">
        <f t="shared" si="6"/>
        <v>5.1765352056612229E-2</v>
      </c>
      <c r="AL28" s="16">
        <f t="shared" si="7"/>
        <v>0.17324415012253089</v>
      </c>
      <c r="AM28" s="16">
        <f t="shared" si="8"/>
        <v>3.8498700027229084E-2</v>
      </c>
      <c r="AN28" s="22">
        <f t="shared" si="9"/>
        <v>1.9249350013614542E-2</v>
      </c>
      <c r="AO28" s="22">
        <f t="shared" si="10"/>
        <v>7.6997400054458166E-3</v>
      </c>
      <c r="AP28" s="22">
        <f t="shared" si="11"/>
        <v>0</v>
      </c>
      <c r="AQ28" s="16">
        <f t="shared" si="12"/>
        <v>3.0798960021783266E-2</v>
      </c>
      <c r="AR28" s="16">
        <f t="shared" si="13"/>
        <v>9.2396880065349796E-2</v>
      </c>
      <c r="AS28" s="16">
        <f t="shared" si="14"/>
        <v>6.5331127318934201E-2</v>
      </c>
      <c r="AT28" s="17">
        <f t="shared" si="15"/>
        <v>1</v>
      </c>
    </row>
    <row r="29" spans="1:46" ht="15.75" customHeight="1">
      <c r="A29" s="5" t="s">
        <v>83</v>
      </c>
      <c r="B29" s="5" t="s">
        <v>31</v>
      </c>
      <c r="C29" s="5" t="s">
        <v>49</v>
      </c>
      <c r="D29" s="5">
        <v>30</v>
      </c>
      <c r="E29" s="5">
        <v>2037</v>
      </c>
      <c r="F29" s="5">
        <v>90</v>
      </c>
      <c r="G29" s="8">
        <f t="shared" si="0"/>
        <v>1.4727540500736377E-2</v>
      </c>
      <c r="H29" s="9">
        <v>18</v>
      </c>
      <c r="I29" s="5">
        <v>4</v>
      </c>
      <c r="J29" s="9">
        <v>76</v>
      </c>
      <c r="K29" s="4">
        <f t="shared" si="18"/>
        <v>0.23684210526315788</v>
      </c>
      <c r="L29" s="6">
        <f>1*30</f>
        <v>30</v>
      </c>
      <c r="M29">
        <f>0.1*30</f>
        <v>3</v>
      </c>
      <c r="N29" s="6">
        <f>1.1*30</f>
        <v>33</v>
      </c>
      <c r="O29" s="6">
        <f>0.9*30</f>
        <v>27</v>
      </c>
      <c r="P29" s="6">
        <f>0.7*30</f>
        <v>21</v>
      </c>
      <c r="Q29" s="10">
        <v>0.72699999999999998</v>
      </c>
      <c r="R29" s="5">
        <v>65</v>
      </c>
      <c r="S29" s="5">
        <v>9</v>
      </c>
      <c r="T29" s="5">
        <v>2</v>
      </c>
      <c r="U29" s="5">
        <v>45</v>
      </c>
      <c r="V29" s="5">
        <v>20</v>
      </c>
      <c r="W29" s="5">
        <v>11</v>
      </c>
      <c r="X29" s="9">
        <v>8</v>
      </c>
      <c r="Y29" s="9">
        <v>39</v>
      </c>
      <c r="Z29" s="9">
        <v>48</v>
      </c>
      <c r="AA29" s="5">
        <v>5</v>
      </c>
      <c r="AB29" s="5">
        <v>0</v>
      </c>
      <c r="AD29" s="23">
        <f t="shared" si="16"/>
        <v>1053.3054736842105</v>
      </c>
      <c r="AE29" s="29">
        <f t="shared" si="4"/>
        <v>51.708663411105086</v>
      </c>
      <c r="AI29" s="22">
        <f t="shared" si="3"/>
        <v>0.51267178752162867</v>
      </c>
      <c r="AJ29" s="16">
        <f t="shared" si="5"/>
        <v>0.12152220148660828</v>
      </c>
      <c r="AK29" s="16">
        <f t="shared" si="6"/>
        <v>7.4542477905644805E-2</v>
      </c>
      <c r="AL29" s="16">
        <f t="shared" si="7"/>
        <v>8.5445297920271446E-2</v>
      </c>
      <c r="AM29" s="16">
        <f t="shared" si="8"/>
        <v>-4.5570825557478108E-2</v>
      </c>
      <c r="AN29" s="22">
        <f t="shared" si="9"/>
        <v>7.5951375929130174E-3</v>
      </c>
      <c r="AO29" s="22">
        <f t="shared" si="10"/>
        <v>9.4939219911412721E-3</v>
      </c>
      <c r="AP29" s="22">
        <f t="shared" si="11"/>
        <v>0</v>
      </c>
      <c r="AQ29" s="16">
        <f t="shared" si="12"/>
        <v>-1.7089059584054288E-2</v>
      </c>
      <c r="AR29" s="16">
        <f t="shared" si="13"/>
        <v>0.12816794688040717</v>
      </c>
      <c r="AS29" s="16">
        <f t="shared" si="14"/>
        <v>0.15739923301102635</v>
      </c>
      <c r="AT29" s="17">
        <f t="shared" si="15"/>
        <v>1</v>
      </c>
    </row>
    <row r="30" spans="1:46" ht="15.75" customHeight="1">
      <c r="A30" s="5" t="s">
        <v>84</v>
      </c>
      <c r="B30" s="5" t="s">
        <v>37</v>
      </c>
      <c r="C30" s="5" t="s">
        <v>38</v>
      </c>
      <c r="D30" s="5">
        <v>26</v>
      </c>
      <c r="E30" s="5">
        <v>1753</v>
      </c>
      <c r="F30" s="5">
        <v>87</v>
      </c>
      <c r="G30" s="11">
        <f t="shared" si="0"/>
        <v>1.4831717056474614E-2</v>
      </c>
      <c r="H30" s="9">
        <v>9</v>
      </c>
      <c r="I30" s="5">
        <v>8</v>
      </c>
      <c r="J30" s="9">
        <v>68</v>
      </c>
      <c r="K30" s="4">
        <f t="shared" si="18"/>
        <v>0.13235294117647059</v>
      </c>
      <c r="L30" s="6">
        <f>1.6*26</f>
        <v>41.6</v>
      </c>
      <c r="M30">
        <f>0.4*26</f>
        <v>10.4</v>
      </c>
      <c r="N30" s="6">
        <f>1.7*26</f>
        <v>44.199999999999996</v>
      </c>
      <c r="O30" s="6">
        <f>1.6*26</f>
        <v>41.6</v>
      </c>
      <c r="P30" s="6">
        <f>3*26</f>
        <v>78</v>
      </c>
      <c r="Q30" s="10">
        <v>0.84399999999999997</v>
      </c>
      <c r="R30" s="5">
        <v>46</v>
      </c>
      <c r="S30" s="5">
        <v>6</v>
      </c>
      <c r="T30" s="5">
        <v>16</v>
      </c>
      <c r="U30" s="5">
        <v>30</v>
      </c>
      <c r="V30" s="5">
        <v>24</v>
      </c>
      <c r="W30" s="5">
        <v>14</v>
      </c>
      <c r="X30" s="6">
        <f>0.8*26</f>
        <v>20.8</v>
      </c>
      <c r="Y30" s="6">
        <f>3*26</f>
        <v>78</v>
      </c>
      <c r="Z30" s="6">
        <f>1.1*26</f>
        <v>28.6</v>
      </c>
      <c r="AA30" s="5">
        <v>6</v>
      </c>
      <c r="AB30" s="5">
        <v>0</v>
      </c>
      <c r="AD30" s="23">
        <f t="shared" si="16"/>
        <v>1125.7990588235295</v>
      </c>
      <c r="AE30" s="29">
        <f t="shared" si="4"/>
        <v>64.221281165061583</v>
      </c>
      <c r="AI30" s="22">
        <f t="shared" si="3"/>
        <v>0.23982965510928078</v>
      </c>
      <c r="AJ30" s="16">
        <f t="shared" si="5"/>
        <v>0.22739404336287364</v>
      </c>
      <c r="AK30" s="16">
        <f t="shared" si="6"/>
        <v>8.0966491564893189E-2</v>
      </c>
      <c r="AL30" s="16">
        <f t="shared" si="7"/>
        <v>0.11085459613940091</v>
      </c>
      <c r="AM30" s="16">
        <f t="shared" si="8"/>
        <v>0.12009247915101764</v>
      </c>
      <c r="AN30" s="22">
        <f t="shared" si="9"/>
        <v>1.8475766023233482E-2</v>
      </c>
      <c r="AO30" s="22">
        <f t="shared" si="10"/>
        <v>1.0659095782634702E-2</v>
      </c>
      <c r="AP30" s="22">
        <f t="shared" si="11"/>
        <v>0</v>
      </c>
      <c r="AQ30" s="16">
        <f t="shared" si="12"/>
        <v>8.7759888610359035E-2</v>
      </c>
      <c r="AR30" s="16">
        <f t="shared" si="13"/>
        <v>7.9943218369760261E-2</v>
      </c>
      <c r="AS30" s="16">
        <f t="shared" si="14"/>
        <v>8.2294489498282622E-2</v>
      </c>
      <c r="AT30" s="17">
        <f t="shared" si="15"/>
        <v>0.99999999999999989</v>
      </c>
    </row>
    <row r="31" spans="1:46" ht="15.75" customHeight="1">
      <c r="A31" s="5" t="s">
        <v>85</v>
      </c>
      <c r="B31" s="5" t="s">
        <v>60</v>
      </c>
      <c r="C31" s="5" t="s">
        <v>86</v>
      </c>
      <c r="D31" s="5">
        <v>36</v>
      </c>
      <c r="E31" s="5">
        <v>3083</v>
      </c>
      <c r="F31" s="5">
        <v>79</v>
      </c>
      <c r="G31" s="8">
        <f t="shared" si="0"/>
        <v>1.1676938047356471E-2</v>
      </c>
      <c r="H31" s="9">
        <v>16</v>
      </c>
      <c r="I31" s="5">
        <v>8</v>
      </c>
      <c r="J31" s="9">
        <v>112</v>
      </c>
      <c r="K31" s="4">
        <f t="shared" si="18"/>
        <v>0.14285714285714285</v>
      </c>
      <c r="L31" s="9">
        <v>37</v>
      </c>
      <c r="M31" s="5">
        <v>2</v>
      </c>
      <c r="N31" s="9">
        <v>80</v>
      </c>
      <c r="O31" s="9">
        <v>98</v>
      </c>
      <c r="P31" s="9">
        <v>25</v>
      </c>
      <c r="Q31" s="10">
        <v>0.68899999999999995</v>
      </c>
      <c r="R31" s="5">
        <v>74</v>
      </c>
      <c r="S31" s="5">
        <v>16</v>
      </c>
      <c r="T31" s="5">
        <v>22</v>
      </c>
      <c r="U31" s="5">
        <v>38</v>
      </c>
      <c r="V31" s="5">
        <v>50</v>
      </c>
      <c r="W31" s="5">
        <v>24</v>
      </c>
      <c r="X31" s="9">
        <v>29</v>
      </c>
      <c r="Y31" s="9">
        <v>58</v>
      </c>
      <c r="Z31" s="9">
        <v>48</v>
      </c>
      <c r="AA31" s="5">
        <v>4</v>
      </c>
      <c r="AB31" s="5">
        <v>0</v>
      </c>
      <c r="AD31" s="23">
        <f t="shared" si="16"/>
        <v>898.41200000000003</v>
      </c>
      <c r="AE31" s="29">
        <f t="shared" si="4"/>
        <v>29.14083684722673</v>
      </c>
      <c r="AI31" s="22">
        <f t="shared" si="3"/>
        <v>0.53427603371281773</v>
      </c>
      <c r="AJ31" s="16">
        <f t="shared" si="5"/>
        <v>0.28494721798016942</v>
      </c>
      <c r="AK31" s="16">
        <f t="shared" si="6"/>
        <v>8.2826142126329549E-2</v>
      </c>
      <c r="AL31" s="16">
        <f t="shared" si="7"/>
        <v>0.1235513327960891</v>
      </c>
      <c r="AM31" s="16">
        <f t="shared" si="8"/>
        <v>-0.2448765154517081</v>
      </c>
      <c r="AN31" s="22">
        <f t="shared" si="9"/>
        <v>3.227917703681607E-2</v>
      </c>
      <c r="AO31" s="22">
        <f t="shared" si="10"/>
        <v>8.9046005618802944E-3</v>
      </c>
      <c r="AP31" s="22">
        <f t="shared" si="11"/>
        <v>0</v>
      </c>
      <c r="AQ31" s="16">
        <f t="shared" si="12"/>
        <v>2.2261501404700738E-2</v>
      </c>
      <c r="AR31" s="16">
        <f t="shared" si="13"/>
        <v>0.12689055800679422</v>
      </c>
      <c r="AS31" s="16">
        <f t="shared" si="14"/>
        <v>0.11130750702350369</v>
      </c>
      <c r="AT31" s="17">
        <f t="shared" si="15"/>
        <v>1.0000000000000002</v>
      </c>
    </row>
    <row r="32" spans="1:46" ht="15.75" customHeight="1">
      <c r="A32" s="5" t="s">
        <v>87</v>
      </c>
      <c r="B32" s="5" t="s">
        <v>34</v>
      </c>
      <c r="C32" s="5" t="s">
        <v>88</v>
      </c>
      <c r="D32" s="5">
        <v>17</v>
      </c>
      <c r="E32" s="5">
        <v>1398</v>
      </c>
      <c r="F32" s="5">
        <v>80</v>
      </c>
      <c r="G32" s="11">
        <f t="shared" si="0"/>
        <v>1.2160228898426323E-2</v>
      </c>
      <c r="H32" s="9">
        <v>9</v>
      </c>
      <c r="I32" s="5">
        <v>0</v>
      </c>
      <c r="J32" s="9">
        <v>50</v>
      </c>
      <c r="K32" s="4">
        <f t="shared" si="18"/>
        <v>0.18</v>
      </c>
      <c r="L32" s="9">
        <v>8</v>
      </c>
      <c r="M32" s="5">
        <v>0</v>
      </c>
      <c r="N32" s="9">
        <v>38</v>
      </c>
      <c r="O32" s="9">
        <v>42</v>
      </c>
      <c r="P32" s="9">
        <v>14</v>
      </c>
      <c r="Q32" s="10">
        <v>0.84699999999999998</v>
      </c>
      <c r="R32" s="5">
        <v>31</v>
      </c>
      <c r="S32" s="5">
        <v>0</v>
      </c>
      <c r="T32" s="5">
        <v>19</v>
      </c>
      <c r="U32" s="5">
        <v>24</v>
      </c>
      <c r="V32" s="5">
        <v>16</v>
      </c>
      <c r="W32" s="5">
        <v>10</v>
      </c>
      <c r="X32" s="9">
        <v>19</v>
      </c>
      <c r="Y32" s="9">
        <v>38</v>
      </c>
      <c r="Z32" s="9">
        <v>49</v>
      </c>
      <c r="AA32" s="5">
        <v>5</v>
      </c>
      <c r="AB32" s="5">
        <v>0</v>
      </c>
      <c r="AD32" s="23">
        <f t="shared" si="16"/>
        <v>436.476</v>
      </c>
      <c r="AE32" s="29">
        <f t="shared" si="4"/>
        <v>31.221459227467811</v>
      </c>
      <c r="AI32" s="22">
        <f t="shared" si="3"/>
        <v>0.61859071289143042</v>
      </c>
      <c r="AJ32" s="16">
        <f t="shared" si="5"/>
        <v>0</v>
      </c>
      <c r="AK32" s="16">
        <f t="shared" si="6"/>
        <v>0.20957853352761663</v>
      </c>
      <c r="AL32" s="16">
        <f t="shared" si="7"/>
        <v>5.4985841145904928E-2</v>
      </c>
      <c r="AM32" s="16">
        <f t="shared" si="8"/>
        <v>-0.21994336458361971</v>
      </c>
      <c r="AN32" s="22">
        <f t="shared" si="9"/>
        <v>4.35304575738414E-2</v>
      </c>
      <c r="AO32" s="22">
        <f t="shared" si="10"/>
        <v>2.2910767144127053E-2</v>
      </c>
      <c r="AP32" s="22">
        <f t="shared" si="11"/>
        <v>0</v>
      </c>
      <c r="AQ32" s="16">
        <f t="shared" si="12"/>
        <v>-5.0403687717079516E-2</v>
      </c>
      <c r="AR32" s="16">
        <f t="shared" si="13"/>
        <v>0.16495752343771478</v>
      </c>
      <c r="AS32" s="16">
        <f t="shared" si="14"/>
        <v>0.28867566601600086</v>
      </c>
      <c r="AT32" s="17">
        <f t="shared" si="15"/>
        <v>0.99999999999999978</v>
      </c>
    </row>
    <row r="33" spans="1:46" ht="15.75" customHeight="1">
      <c r="A33" s="5" t="s">
        <v>89</v>
      </c>
      <c r="B33" s="5" t="s">
        <v>31</v>
      </c>
      <c r="C33" s="5" t="s">
        <v>82</v>
      </c>
      <c r="D33" s="5">
        <v>33</v>
      </c>
      <c r="E33" s="5">
        <v>2811</v>
      </c>
      <c r="F33" s="5">
        <v>71</v>
      </c>
      <c r="G33" s="8">
        <f t="shared" si="0"/>
        <v>1.1739594450373533E-2</v>
      </c>
      <c r="H33" s="9">
        <v>20</v>
      </c>
      <c r="I33" s="5">
        <v>6</v>
      </c>
      <c r="J33" s="9">
        <v>117</v>
      </c>
      <c r="K33" s="4">
        <f t="shared" si="18"/>
        <v>0.17094017094017094</v>
      </c>
      <c r="L33" s="9">
        <v>62</v>
      </c>
      <c r="M33" s="5">
        <v>2</v>
      </c>
      <c r="N33" s="9">
        <v>97</v>
      </c>
      <c r="O33" s="9">
        <v>75</v>
      </c>
      <c r="P33" s="9">
        <v>102</v>
      </c>
      <c r="Q33" s="10">
        <v>0.72299999999999998</v>
      </c>
      <c r="R33" s="5">
        <v>83</v>
      </c>
      <c r="S33" s="5">
        <v>9</v>
      </c>
      <c r="T33" s="5">
        <v>25</v>
      </c>
      <c r="U33" s="5">
        <v>60</v>
      </c>
      <c r="V33" s="5">
        <v>30</v>
      </c>
      <c r="W33" s="5">
        <v>27</v>
      </c>
      <c r="X33" s="9">
        <v>17</v>
      </c>
      <c r="Y33" s="9">
        <v>96</v>
      </c>
      <c r="Z33" s="9">
        <v>75</v>
      </c>
      <c r="AA33" s="5">
        <v>3</v>
      </c>
      <c r="AB33" s="5">
        <v>0</v>
      </c>
      <c r="AD33" s="23">
        <f t="shared" si="16"/>
        <v>1394.7421196581197</v>
      </c>
      <c r="AE33" s="29">
        <f t="shared" si="4"/>
        <v>49.617293477699029</v>
      </c>
      <c r="AI33" s="22">
        <f t="shared" si="3"/>
        <v>0.43018705145799463</v>
      </c>
      <c r="AJ33" s="16">
        <f t="shared" si="5"/>
        <v>0.13765985646655826</v>
      </c>
      <c r="AK33" s="16">
        <f t="shared" si="6"/>
        <v>5.5984542876743419E-2</v>
      </c>
      <c r="AL33" s="16">
        <f t="shared" si="7"/>
        <v>0.13335798595197831</v>
      </c>
      <c r="AM33" s="16">
        <f t="shared" si="8"/>
        <v>1.4339568381933154E-2</v>
      </c>
      <c r="AN33" s="22">
        <f t="shared" si="9"/>
        <v>1.218863312464318E-2</v>
      </c>
      <c r="AO33" s="22">
        <f t="shared" si="10"/>
        <v>4.3018705145799457E-3</v>
      </c>
      <c r="AP33" s="22">
        <f t="shared" si="11"/>
        <v>0</v>
      </c>
      <c r="AQ33" s="16">
        <f t="shared" si="12"/>
        <v>3.0113093602059621E-2</v>
      </c>
      <c r="AR33" s="16">
        <f t="shared" si="13"/>
        <v>0.12905611543739839</v>
      </c>
      <c r="AS33" s="16">
        <f t="shared" si="14"/>
        <v>8.5792289464557331E-2</v>
      </c>
      <c r="AT33" s="17">
        <f t="shared" si="15"/>
        <v>1</v>
      </c>
    </row>
    <row r="34" spans="1:46" ht="15.75" customHeight="1">
      <c r="A34" s="5" t="s">
        <v>90</v>
      </c>
      <c r="B34" s="5" t="s">
        <v>60</v>
      </c>
      <c r="C34" s="5" t="s">
        <v>91</v>
      </c>
      <c r="D34" s="5">
        <v>21</v>
      </c>
      <c r="E34" s="5">
        <v>1593</v>
      </c>
      <c r="F34" s="5">
        <v>64</v>
      </c>
      <c r="G34" s="8">
        <f t="shared" si="0"/>
        <v>1.3182674199623353E-2</v>
      </c>
      <c r="H34" s="9">
        <f>12</f>
        <v>12</v>
      </c>
      <c r="I34" s="6">
        <f>3</f>
        <v>3</v>
      </c>
      <c r="J34" s="9">
        <f>63</f>
        <v>63</v>
      </c>
      <c r="K34" s="4">
        <f t="shared" si="18"/>
        <v>0.19047619047619047</v>
      </c>
      <c r="L34" s="9">
        <f>0.8*21</f>
        <v>16.8</v>
      </c>
      <c r="M34" s="5">
        <v>9</v>
      </c>
      <c r="N34" s="9">
        <f>(1.3*21)</f>
        <v>27.3</v>
      </c>
      <c r="O34" s="9">
        <f>(21*1.2)</f>
        <v>25.2</v>
      </c>
      <c r="P34" s="6">
        <f>(0.7*21)</f>
        <v>14.7</v>
      </c>
      <c r="Q34" s="10">
        <v>0.76700000000000002</v>
      </c>
      <c r="R34" s="5">
        <v>47</v>
      </c>
      <c r="S34" s="5">
        <v>8</v>
      </c>
      <c r="T34" s="5">
        <v>7</v>
      </c>
      <c r="U34" s="5">
        <v>21</v>
      </c>
      <c r="V34" s="5">
        <v>25</v>
      </c>
      <c r="W34" s="5">
        <v>16</v>
      </c>
      <c r="X34" s="6">
        <f>21</f>
        <v>21</v>
      </c>
      <c r="Y34" s="6">
        <f>(0.5*21)</f>
        <v>10.5</v>
      </c>
      <c r="Z34" s="9">
        <v>26</v>
      </c>
      <c r="AA34" s="5">
        <v>2</v>
      </c>
      <c r="AB34" s="5">
        <v>0</v>
      </c>
      <c r="AD34" s="23">
        <f t="shared" si="16"/>
        <v>679.16933333333327</v>
      </c>
      <c r="AE34" s="29">
        <f t="shared" si="4"/>
        <v>42.634609750993931</v>
      </c>
      <c r="AI34" s="22">
        <f t="shared" si="3"/>
        <v>0.53005926847894591</v>
      </c>
      <c r="AJ34" s="16">
        <f t="shared" si="5"/>
        <v>0.14134913826105225</v>
      </c>
      <c r="AK34" s="16">
        <f t="shared" si="6"/>
        <v>0.12196663767700545</v>
      </c>
      <c r="AL34" s="16">
        <f t="shared" si="7"/>
        <v>7.4208297587052441E-2</v>
      </c>
      <c r="AM34" s="16">
        <f t="shared" si="8"/>
        <v>-7.4208297587052441E-2</v>
      </c>
      <c r="AN34" s="22">
        <f t="shared" si="9"/>
        <v>3.0920123994605177E-2</v>
      </c>
      <c r="AO34" s="22">
        <f t="shared" si="10"/>
        <v>5.8895474275438434E-3</v>
      </c>
      <c r="AP34" s="22">
        <f t="shared" si="11"/>
        <v>0</v>
      </c>
      <c r="AQ34" s="16">
        <f t="shared" si="12"/>
        <v>-4.5643992563464783E-2</v>
      </c>
      <c r="AR34" s="16">
        <f t="shared" si="13"/>
        <v>9.2760371983815537E-2</v>
      </c>
      <c r="AS34" s="16">
        <f t="shared" si="14"/>
        <v>0.19631824758479474</v>
      </c>
      <c r="AT34" s="17">
        <f t="shared" si="15"/>
        <v>1</v>
      </c>
    </row>
    <row r="35" spans="1:46" ht="15.75" customHeight="1">
      <c r="A35" s="5" t="s">
        <v>92</v>
      </c>
      <c r="B35" s="5" t="s">
        <v>44</v>
      </c>
      <c r="C35" s="5" t="s">
        <v>93</v>
      </c>
      <c r="D35" s="5">
        <v>37</v>
      </c>
      <c r="E35" s="5">
        <v>3170</v>
      </c>
      <c r="F35" s="5">
        <v>60</v>
      </c>
      <c r="G35" s="8">
        <f t="shared" si="0"/>
        <v>1.167192429022082E-2</v>
      </c>
      <c r="H35" s="9">
        <v>17</v>
      </c>
      <c r="I35" s="5">
        <v>7</v>
      </c>
      <c r="J35" s="9">
        <v>92</v>
      </c>
      <c r="K35" s="4">
        <f t="shared" ref="K35:K42" si="23">H35/J35</f>
        <v>0.18478260869565216</v>
      </c>
      <c r="L35" s="9">
        <v>49</v>
      </c>
      <c r="M35" s="5">
        <v>16</v>
      </c>
      <c r="N35" s="9">
        <v>65</v>
      </c>
      <c r="O35" s="9">
        <v>72</v>
      </c>
      <c r="P35" s="9">
        <v>42</v>
      </c>
      <c r="Q35" s="10">
        <v>0.80400000000000005</v>
      </c>
      <c r="R35" s="5">
        <v>58</v>
      </c>
      <c r="S35" s="5">
        <v>14</v>
      </c>
      <c r="T35" s="5">
        <v>20</v>
      </c>
      <c r="U35" s="5">
        <v>39</v>
      </c>
      <c r="V35" s="5">
        <v>40</v>
      </c>
      <c r="W35" s="5">
        <v>13</v>
      </c>
      <c r="X35" s="9">
        <v>27</v>
      </c>
      <c r="Y35" s="9">
        <v>50</v>
      </c>
      <c r="Z35" s="9">
        <v>31</v>
      </c>
      <c r="AA35" s="5">
        <v>4</v>
      </c>
      <c r="AB35" s="5">
        <v>0</v>
      </c>
      <c r="AD35" s="23">
        <f t="shared" si="16"/>
        <v>1125.1798260869564</v>
      </c>
      <c r="AE35" s="29">
        <f t="shared" si="4"/>
        <v>35.494631737758873</v>
      </c>
      <c r="AI35" s="22">
        <f t="shared" si="3"/>
        <v>0.45326088166158257</v>
      </c>
      <c r="AJ35" s="16">
        <f t="shared" si="5"/>
        <v>0.19907928920038137</v>
      </c>
      <c r="AK35" s="16">
        <f t="shared" si="6"/>
        <v>7.7171664463604989E-2</v>
      </c>
      <c r="AL35" s="16">
        <f t="shared" si="7"/>
        <v>0.13064578353775028</v>
      </c>
      <c r="AM35" s="16">
        <f t="shared" si="8"/>
        <v>-8.1764708064442346E-2</v>
      </c>
      <c r="AN35" s="22">
        <f t="shared" si="9"/>
        <v>2.3996164323260256E-2</v>
      </c>
      <c r="AO35" s="22">
        <f t="shared" si="10"/>
        <v>7.1099746142993343E-3</v>
      </c>
      <c r="AP35" s="22">
        <f t="shared" si="11"/>
        <v>0</v>
      </c>
      <c r="AQ35" s="16">
        <f t="shared" si="12"/>
        <v>3.3772379417921841E-2</v>
      </c>
      <c r="AR35" s="16">
        <f t="shared" si="13"/>
        <v>0.10398337873412777</v>
      </c>
      <c r="AS35" s="16">
        <f t="shared" si="14"/>
        <v>0.11495746998663324</v>
      </c>
      <c r="AT35" s="17">
        <f t="shared" si="15"/>
        <v>1.0000000000000002</v>
      </c>
    </row>
    <row r="36" spans="1:46" ht="13.2">
      <c r="A36" s="5" t="s">
        <v>94</v>
      </c>
      <c r="B36" s="5" t="s">
        <v>60</v>
      </c>
      <c r="C36" s="5" t="s">
        <v>95</v>
      </c>
      <c r="D36" s="5">
        <v>31</v>
      </c>
      <c r="E36" s="5">
        <v>2564</v>
      </c>
      <c r="F36" s="5">
        <v>72</v>
      </c>
      <c r="G36" s="8">
        <f t="shared" si="0"/>
        <v>1.2090483619344774E-2</v>
      </c>
      <c r="H36" s="9">
        <v>15</v>
      </c>
      <c r="I36" s="5">
        <v>6</v>
      </c>
      <c r="J36" s="9">
        <v>98</v>
      </c>
      <c r="K36" s="4">
        <f t="shared" si="23"/>
        <v>0.15306122448979592</v>
      </c>
      <c r="L36" s="9">
        <v>33</v>
      </c>
      <c r="M36" s="5">
        <v>2</v>
      </c>
      <c r="N36" s="9">
        <v>54</v>
      </c>
      <c r="O36" s="9">
        <v>49</v>
      </c>
      <c r="P36" s="9">
        <v>40</v>
      </c>
      <c r="Q36" s="10">
        <v>0.66600000000000004</v>
      </c>
      <c r="R36" s="5">
        <v>51</v>
      </c>
      <c r="S36" s="5">
        <v>15</v>
      </c>
      <c r="T36" s="5">
        <v>32</v>
      </c>
      <c r="U36" s="5">
        <v>27</v>
      </c>
      <c r="V36" s="5">
        <v>18</v>
      </c>
      <c r="W36" s="5">
        <v>17</v>
      </c>
      <c r="X36" s="9">
        <v>19</v>
      </c>
      <c r="Y36" s="9">
        <v>12</v>
      </c>
      <c r="Z36" s="9">
        <v>24</v>
      </c>
      <c r="AA36" s="5">
        <v>1</v>
      </c>
      <c r="AB36" s="5">
        <v>0</v>
      </c>
      <c r="AD36" s="23">
        <f t="shared" si="16"/>
        <v>900.07085714285711</v>
      </c>
      <c r="AE36" s="29">
        <f t="shared" si="4"/>
        <v>35.104167595275236</v>
      </c>
      <c r="AI36" s="22">
        <f t="shared" si="3"/>
        <v>0.49996063801960988</v>
      </c>
      <c r="AJ36" s="16">
        <f t="shared" si="5"/>
        <v>0.21331653888836688</v>
      </c>
      <c r="AK36" s="16">
        <f t="shared" si="6"/>
        <v>7.9913708381054438E-2</v>
      </c>
      <c r="AL36" s="16">
        <f t="shared" si="7"/>
        <v>0.10999134036431418</v>
      </c>
      <c r="AM36" s="16">
        <f t="shared" si="8"/>
        <v>-6.2217323842440345E-2</v>
      </c>
      <c r="AN36" s="22">
        <f t="shared" si="9"/>
        <v>2.1109449160827975E-2</v>
      </c>
      <c r="AO36" s="22">
        <f t="shared" si="10"/>
        <v>2.2220472800871553E-3</v>
      </c>
      <c r="AP36" s="22">
        <f t="shared" si="11"/>
        <v>0</v>
      </c>
      <c r="AQ36" s="16">
        <f t="shared" si="12"/>
        <v>-2.666456736104586E-2</v>
      </c>
      <c r="AR36" s="16">
        <f t="shared" si="13"/>
        <v>8.9992914843529781E-2</v>
      </c>
      <c r="AS36" s="16">
        <f t="shared" si="14"/>
        <v>0.11903824714752616</v>
      </c>
      <c r="AT36" s="17">
        <f t="shared" si="15"/>
        <v>1</v>
      </c>
    </row>
    <row r="37" spans="1:46" ht="13.2">
      <c r="A37" s="5" t="s">
        <v>96</v>
      </c>
      <c r="B37" s="5" t="s">
        <v>34</v>
      </c>
      <c r="C37" s="5" t="s">
        <v>97</v>
      </c>
      <c r="D37" s="5">
        <v>34</v>
      </c>
      <c r="E37" s="5">
        <v>2948</v>
      </c>
      <c r="F37" s="5">
        <v>71</v>
      </c>
      <c r="G37" s="8">
        <f t="shared" si="0"/>
        <v>1.1533242876526458E-2</v>
      </c>
      <c r="H37" s="9">
        <v>16</v>
      </c>
      <c r="I37" s="5">
        <v>5</v>
      </c>
      <c r="J37" s="6">
        <f>2.6*D37</f>
        <v>88.4</v>
      </c>
      <c r="K37" s="4">
        <f t="shared" si="23"/>
        <v>0.18099547511312217</v>
      </c>
      <c r="L37" s="6">
        <f>1.4*D37</f>
        <v>47.599999999999994</v>
      </c>
      <c r="M37" s="5">
        <v>0</v>
      </c>
      <c r="N37" s="6">
        <f>3.6*D37</f>
        <v>122.4</v>
      </c>
      <c r="O37" s="6">
        <f>2.4*D37</f>
        <v>81.599999999999994</v>
      </c>
      <c r="P37" s="6">
        <f>2*D37</f>
        <v>68</v>
      </c>
      <c r="Q37" s="10">
        <v>0.76</v>
      </c>
      <c r="R37">
        <f>1.9*D37</f>
        <v>64.599999999999994</v>
      </c>
      <c r="S37" s="5">
        <v>0</v>
      </c>
      <c r="T37">
        <f t="shared" ref="T37:T38" si="24">0.7*D37</f>
        <v>23.799999999999997</v>
      </c>
      <c r="U37">
        <f>1.3*D37</f>
        <v>44.2</v>
      </c>
      <c r="V37">
        <f>0.9*D37</f>
        <v>30.6</v>
      </c>
      <c r="W37">
        <f>0.4*D37</f>
        <v>13.600000000000001</v>
      </c>
      <c r="X37" s="6">
        <f>1.5*D37</f>
        <v>51</v>
      </c>
      <c r="Y37" s="6">
        <f>1.2*D37</f>
        <v>40.799999999999997</v>
      </c>
      <c r="Z37" s="6">
        <f>1.5*D37</f>
        <v>51</v>
      </c>
      <c r="AA37" s="5">
        <v>1</v>
      </c>
      <c r="AB37" s="5">
        <v>0</v>
      </c>
      <c r="AD37" s="23">
        <f t="shared" si="16"/>
        <v>833.17683257918554</v>
      </c>
      <c r="AE37" s="29">
        <f t="shared" si="4"/>
        <v>28.262443438914026</v>
      </c>
      <c r="AI37" s="22">
        <f t="shared" si="3"/>
        <v>0.57610819364013044</v>
      </c>
      <c r="AJ37" s="16">
        <f t="shared" si="5"/>
        <v>0.19203606454671016</v>
      </c>
      <c r="AK37" s="16">
        <f t="shared" si="6"/>
        <v>9.8514501112462308E-2</v>
      </c>
      <c r="AL37" s="16">
        <f t="shared" si="7"/>
        <v>0.17139218760793878</v>
      </c>
      <c r="AM37" s="16">
        <f t="shared" si="8"/>
        <v>-0.26116904778352584</v>
      </c>
      <c r="AN37" s="22">
        <f t="shared" si="9"/>
        <v>6.1211495574263863E-2</v>
      </c>
      <c r="AO37" s="22">
        <f t="shared" si="10"/>
        <v>2.4004508068338772E-3</v>
      </c>
      <c r="AP37" s="22">
        <f t="shared" si="11"/>
        <v>0</v>
      </c>
      <c r="AQ37" s="16">
        <f t="shared" si="12"/>
        <v>-2.4484598229705553E-2</v>
      </c>
      <c r="AR37" s="16">
        <f t="shared" si="13"/>
        <v>0.15914988849308606</v>
      </c>
      <c r="AS37" s="16">
        <f t="shared" si="14"/>
        <v>0.15206475699400124</v>
      </c>
      <c r="AT37" s="17">
        <f t="shared" si="15"/>
        <v>0.99999999999999989</v>
      </c>
    </row>
    <row r="38" spans="1:46" ht="13.2">
      <c r="A38" s="5" t="s">
        <v>98</v>
      </c>
      <c r="B38" s="5" t="s">
        <v>60</v>
      </c>
      <c r="C38" s="5" t="s">
        <v>65</v>
      </c>
      <c r="D38" s="5">
        <v>23</v>
      </c>
      <c r="E38" s="5">
        <v>1539</v>
      </c>
      <c r="F38" s="5">
        <v>86</v>
      </c>
      <c r="G38" s="8">
        <f t="shared" si="0"/>
        <v>1.4944769330734242E-2</v>
      </c>
      <c r="H38" s="9">
        <v>17</v>
      </c>
      <c r="I38" s="5">
        <v>6</v>
      </c>
      <c r="J38" s="6">
        <f>3.7*D38</f>
        <v>85.100000000000009</v>
      </c>
      <c r="K38" s="4">
        <f t="shared" si="23"/>
        <v>0.19976498237367801</v>
      </c>
      <c r="L38" s="6">
        <f>1.6*D38</f>
        <v>36.800000000000004</v>
      </c>
      <c r="M38">
        <f>0.2*D38</f>
        <v>4.6000000000000005</v>
      </c>
      <c r="N38" s="6">
        <f>2.1*D38</f>
        <v>48.300000000000004</v>
      </c>
      <c r="O38" s="6">
        <f>1.6*D38</f>
        <v>36.800000000000004</v>
      </c>
      <c r="P38" s="6">
        <f>1.9*D38</f>
        <v>43.699999999999996</v>
      </c>
      <c r="Q38" s="10">
        <v>0.84899999999999998</v>
      </c>
      <c r="R38">
        <f>2.7*D38</f>
        <v>62.1</v>
      </c>
      <c r="S38">
        <f>0.3*D38</f>
        <v>6.8999999999999995</v>
      </c>
      <c r="T38">
        <f t="shared" si="24"/>
        <v>16.099999999999998</v>
      </c>
      <c r="U38">
        <f>1.9*D38</f>
        <v>43.699999999999996</v>
      </c>
      <c r="V38">
        <f>1.3*D38</f>
        <v>29.900000000000002</v>
      </c>
      <c r="W38">
        <f>0.6*D38</f>
        <v>13.799999999999999</v>
      </c>
      <c r="X38" s="6">
        <f>0.8*D38</f>
        <v>18.400000000000002</v>
      </c>
      <c r="Y38" s="6">
        <f>1*D38</f>
        <v>23</v>
      </c>
      <c r="Z38" s="6">
        <f>0.7*D38</f>
        <v>16.099999999999998</v>
      </c>
      <c r="AA38" s="5">
        <v>4</v>
      </c>
      <c r="AB38" s="5">
        <v>0</v>
      </c>
      <c r="AD38" s="23">
        <f t="shared" si="16"/>
        <v>1144.0274876615747</v>
      </c>
      <c r="AE38" s="29">
        <f t="shared" si="4"/>
        <v>74.335769178789775</v>
      </c>
      <c r="AI38" s="22">
        <f t="shared" si="3"/>
        <v>0.44579348442269928</v>
      </c>
      <c r="AJ38" s="16">
        <f t="shared" si="5"/>
        <v>0.16782813531207502</v>
      </c>
      <c r="AK38" s="16">
        <f t="shared" si="6"/>
        <v>8.0148423869972826E-2</v>
      </c>
      <c r="AL38" s="16">
        <f t="shared" si="7"/>
        <v>9.6501177804443145E-2</v>
      </c>
      <c r="AM38" s="16">
        <f t="shared" si="8"/>
        <v>-1.6083529634073886E-2</v>
      </c>
      <c r="AN38" s="22">
        <f t="shared" si="9"/>
        <v>1.6083529634073859E-2</v>
      </c>
      <c r="AO38" s="22">
        <f t="shared" si="10"/>
        <v>6.9928389713364595E-3</v>
      </c>
      <c r="AP38" s="22">
        <f t="shared" si="11"/>
        <v>0</v>
      </c>
      <c r="AQ38" s="16">
        <f t="shared" si="12"/>
        <v>1.2062647225555397E-2</v>
      </c>
      <c r="AR38" s="16">
        <f t="shared" si="13"/>
        <v>0.11459514864277623</v>
      </c>
      <c r="AS38" s="16">
        <f t="shared" si="14"/>
        <v>0.12223088096196219</v>
      </c>
      <c r="AT38" s="17">
        <f t="shared" si="15"/>
        <v>0.99999999999999978</v>
      </c>
    </row>
    <row r="39" spans="1:46" ht="13.2">
      <c r="A39" s="5" t="s">
        <v>99</v>
      </c>
      <c r="B39" s="5" t="s">
        <v>34</v>
      </c>
      <c r="C39" s="5" t="s">
        <v>100</v>
      </c>
      <c r="D39" s="5">
        <v>32</v>
      </c>
      <c r="E39" s="5">
        <v>2662</v>
      </c>
      <c r="F39" s="5">
        <v>49</v>
      </c>
      <c r="G39" s="8">
        <f t="shared" si="0"/>
        <v>1.2021036814425245E-2</v>
      </c>
      <c r="H39" s="9">
        <v>15</v>
      </c>
      <c r="I39" s="5">
        <v>6</v>
      </c>
      <c r="J39" s="6">
        <f>2.6*D39</f>
        <v>83.2</v>
      </c>
      <c r="K39" s="4">
        <f t="shared" si="23"/>
        <v>0.18028846153846154</v>
      </c>
      <c r="L39" s="6">
        <f>1*32</f>
        <v>32</v>
      </c>
      <c r="M39">
        <f>0.1*32</f>
        <v>3.2</v>
      </c>
      <c r="N39" s="6">
        <f>3.1*32</f>
        <v>99.2</v>
      </c>
      <c r="O39" s="6">
        <f>2.4*32</f>
        <v>76.8</v>
      </c>
      <c r="P39" s="6">
        <f>1.1*32</f>
        <v>35.200000000000003</v>
      </c>
      <c r="Q39" s="10">
        <v>0.76100000000000001</v>
      </c>
      <c r="R39">
        <f>2*32</f>
        <v>64</v>
      </c>
      <c r="S39">
        <v>0</v>
      </c>
      <c r="T39">
        <f>0.6*32</f>
        <v>19.2</v>
      </c>
      <c r="U39">
        <f>1.1*32</f>
        <v>35.200000000000003</v>
      </c>
      <c r="V39">
        <f>1*32</f>
        <v>32</v>
      </c>
      <c r="W39">
        <f>0.5*32</f>
        <v>16</v>
      </c>
      <c r="X39" s="6">
        <f>0.8*32</f>
        <v>25.6</v>
      </c>
      <c r="Y39" s="6">
        <f>0.9*32</f>
        <v>28.8</v>
      </c>
      <c r="Z39" s="6">
        <f>1.3*32</f>
        <v>41.6</v>
      </c>
      <c r="AA39" s="5">
        <v>2</v>
      </c>
      <c r="AB39" s="5">
        <v>0</v>
      </c>
      <c r="AD39" s="23">
        <f t="shared" si="16"/>
        <v>740.78992307692306</v>
      </c>
      <c r="AE39" s="29">
        <f t="shared" si="4"/>
        <v>27.828321678321679</v>
      </c>
      <c r="AI39" s="22">
        <f t="shared" si="3"/>
        <v>0.60745966701449361</v>
      </c>
      <c r="AJ39" s="16">
        <f t="shared" si="5"/>
        <v>0.25918279125951726</v>
      </c>
      <c r="AK39" s="16">
        <f t="shared" si="6"/>
        <v>0.11094643358352711</v>
      </c>
      <c r="AL39" s="16">
        <f t="shared" si="7"/>
        <v>0.12959139562975863</v>
      </c>
      <c r="AM39" s="16">
        <f t="shared" si="8"/>
        <v>-0.3455770550126897</v>
      </c>
      <c r="AN39" s="22">
        <f t="shared" si="9"/>
        <v>3.4557705501268972E-2</v>
      </c>
      <c r="AO39" s="22">
        <f t="shared" si="10"/>
        <v>5.3996414845732766E-3</v>
      </c>
      <c r="AP39" s="22">
        <f t="shared" si="11"/>
        <v>0</v>
      </c>
      <c r="AQ39" s="16">
        <f t="shared" si="12"/>
        <v>-3.4557705501268972E-2</v>
      </c>
      <c r="AR39" s="16">
        <f t="shared" si="13"/>
        <v>0.1425505351927345</v>
      </c>
      <c r="AS39" s="16">
        <f t="shared" si="14"/>
        <v>0.17036128481976984</v>
      </c>
      <c r="AT39" s="17">
        <f t="shared" si="15"/>
        <v>1</v>
      </c>
    </row>
    <row r="40" spans="1:46" ht="13.2">
      <c r="A40" s="5" t="s">
        <v>101</v>
      </c>
      <c r="B40" s="5" t="s">
        <v>60</v>
      </c>
      <c r="C40" s="5" t="s">
        <v>91</v>
      </c>
      <c r="D40" s="5">
        <v>29</v>
      </c>
      <c r="E40" s="5">
        <v>2448</v>
      </c>
      <c r="F40" s="5">
        <v>64</v>
      </c>
      <c r="G40" s="8">
        <f t="shared" si="0"/>
        <v>1.1846405228758169E-2</v>
      </c>
      <c r="H40" s="6">
        <v>17</v>
      </c>
      <c r="I40" s="14">
        <v>10</v>
      </c>
      <c r="J40" s="6">
        <f>3.5*D40</f>
        <v>101.5</v>
      </c>
      <c r="K40" s="4">
        <f t="shared" si="23"/>
        <v>0.16748768472906403</v>
      </c>
      <c r="L40" s="6">
        <f>1.9*D40</f>
        <v>55.099999999999994</v>
      </c>
      <c r="M40">
        <f>1.2*29</f>
        <v>34.799999999999997</v>
      </c>
      <c r="N40" s="6">
        <f>2.3*D40</f>
        <v>66.699999999999989</v>
      </c>
      <c r="O40" s="6">
        <f>1.6*29</f>
        <v>46.400000000000006</v>
      </c>
      <c r="P40" s="6">
        <f>1.4*29</f>
        <v>40.599999999999994</v>
      </c>
      <c r="Q40" s="4">
        <v>0.80100000000000005</v>
      </c>
      <c r="R40">
        <f>1.6*29</f>
        <v>46.400000000000006</v>
      </c>
      <c r="S40">
        <f>0.2*29</f>
        <v>5.8000000000000007</v>
      </c>
      <c r="T40">
        <f>1.7*29</f>
        <v>49.3</v>
      </c>
      <c r="U40">
        <f>1.5*29</f>
        <v>43.5</v>
      </c>
      <c r="V40">
        <f>1.3*29</f>
        <v>37.700000000000003</v>
      </c>
      <c r="W40">
        <f>0.7*29</f>
        <v>20.299999999999997</v>
      </c>
      <c r="X40" s="6">
        <f>0.5*D40</f>
        <v>14.5</v>
      </c>
      <c r="Y40" s="6">
        <f>29</f>
        <v>29</v>
      </c>
      <c r="Z40" s="6">
        <f>1.1*29</f>
        <v>31.900000000000002</v>
      </c>
      <c r="AA40" s="14">
        <v>8</v>
      </c>
      <c r="AB40" s="14">
        <v>0</v>
      </c>
      <c r="AD40" s="23">
        <f t="shared" si="16"/>
        <v>1188.8493793103451</v>
      </c>
      <c r="AE40" s="29">
        <f t="shared" si="4"/>
        <v>48.56410863195854</v>
      </c>
      <c r="AI40" s="22">
        <f t="shared" si="3"/>
        <v>0.42898621883947358</v>
      </c>
      <c r="AJ40" s="16">
        <f t="shared" si="5"/>
        <v>0.26916782358555202</v>
      </c>
      <c r="AK40" s="16">
        <f t="shared" si="6"/>
        <v>7.2766156508559179E-2</v>
      </c>
      <c r="AL40" s="16">
        <f t="shared" si="7"/>
        <v>0.1390420038709117</v>
      </c>
      <c r="AM40" s="16">
        <f t="shared" si="8"/>
        <v>-8.7816002444786337E-2</v>
      </c>
      <c r="AN40" s="22">
        <f t="shared" si="9"/>
        <v>1.2196667006220328E-2</v>
      </c>
      <c r="AO40" s="22">
        <f t="shared" si="10"/>
        <v>1.3458391179277602E-2</v>
      </c>
      <c r="AP40" s="22">
        <f t="shared" si="11"/>
        <v>0</v>
      </c>
      <c r="AQ40" s="16">
        <f t="shared" si="12"/>
        <v>-4.8786668024881344E-3</v>
      </c>
      <c r="AR40" s="16">
        <f t="shared" si="13"/>
        <v>0.10977000305598295</v>
      </c>
      <c r="AS40" s="16">
        <f t="shared" si="14"/>
        <v>9.8617521572292768E-2</v>
      </c>
      <c r="AT40" s="17">
        <f t="shared" si="15"/>
        <v>0.99999999999999978</v>
      </c>
    </row>
    <row r="41" spans="1:46" ht="13.2">
      <c r="A41" s="5" t="s">
        <v>102</v>
      </c>
      <c r="B41" s="5" t="s">
        <v>60</v>
      </c>
      <c r="C41" s="5" t="s">
        <v>103</v>
      </c>
      <c r="D41" s="5">
        <v>34</v>
      </c>
      <c r="E41" s="5">
        <v>2473</v>
      </c>
      <c r="F41" s="5">
        <v>42</v>
      </c>
      <c r="G41" s="8">
        <f t="shared" si="0"/>
        <v>1.3748483623129802E-2</v>
      </c>
      <c r="H41" s="6">
        <v>16</v>
      </c>
      <c r="I41" s="14">
        <v>4</v>
      </c>
      <c r="J41" s="6">
        <f>3.2*D41</f>
        <v>108.80000000000001</v>
      </c>
      <c r="K41" s="4">
        <f t="shared" si="23"/>
        <v>0.14705882352941174</v>
      </c>
      <c r="L41" s="6">
        <f>0.7*34</f>
        <v>23.799999999999997</v>
      </c>
      <c r="M41">
        <v>0</v>
      </c>
      <c r="N41" s="6">
        <f>1.9*34</f>
        <v>64.599999999999994</v>
      </c>
      <c r="O41" s="6">
        <f>2.1*34</f>
        <v>71.400000000000006</v>
      </c>
      <c r="P41" s="6">
        <f>0.7*34</f>
        <v>23.799999999999997</v>
      </c>
      <c r="Q41" s="4">
        <v>0.74099999999999999</v>
      </c>
      <c r="R41">
        <f>1.7*34</f>
        <v>57.8</v>
      </c>
      <c r="S41">
        <f>0.3*34</f>
        <v>10.199999999999999</v>
      </c>
      <c r="T41">
        <f>1.2*34</f>
        <v>40.799999999999997</v>
      </c>
      <c r="U41">
        <f>1.2*34</f>
        <v>40.799999999999997</v>
      </c>
      <c r="V41">
        <f>1.5*34</f>
        <v>51</v>
      </c>
      <c r="W41">
        <f>0.5*34</f>
        <v>17</v>
      </c>
      <c r="X41" s="6">
        <f>0.7*34</f>
        <v>23.799999999999997</v>
      </c>
      <c r="Y41" s="6">
        <f>1.4*34</f>
        <v>47.599999999999994</v>
      </c>
      <c r="Z41" s="6">
        <f>1.1*34</f>
        <v>37.400000000000006</v>
      </c>
      <c r="AA41" s="14">
        <v>4</v>
      </c>
      <c r="AB41" s="14">
        <v>0</v>
      </c>
      <c r="AD41" s="23">
        <f t="shared" si="16"/>
        <v>810.16917647058824</v>
      </c>
      <c r="AE41" s="29">
        <f t="shared" si="4"/>
        <v>32.760581337266004</v>
      </c>
      <c r="AI41" s="22">
        <f t="shared" si="3"/>
        <v>0.59246884964331337</v>
      </c>
      <c r="AJ41" s="16">
        <f t="shared" si="5"/>
        <v>0.15799169323821691</v>
      </c>
      <c r="AK41" s="16">
        <f t="shared" si="6"/>
        <v>9.8779368956781438E-2</v>
      </c>
      <c r="AL41" s="16">
        <f t="shared" si="7"/>
        <v>8.8129741384442864E-2</v>
      </c>
      <c r="AM41" s="16">
        <f t="shared" si="8"/>
        <v>-0.20143940887872655</v>
      </c>
      <c r="AN41" s="22">
        <f t="shared" si="9"/>
        <v>2.9376580461480954E-2</v>
      </c>
      <c r="AO41" s="22">
        <f t="shared" si="10"/>
        <v>9.8744808273885567E-3</v>
      </c>
      <c r="AP41" s="22">
        <f t="shared" si="11"/>
        <v>0</v>
      </c>
      <c r="AQ41" s="16">
        <f t="shared" si="12"/>
        <v>2.5179926109840791E-2</v>
      </c>
      <c r="AR41" s="16">
        <f t="shared" si="13"/>
        <v>0.15107955665904491</v>
      </c>
      <c r="AS41" s="16">
        <f t="shared" si="14"/>
        <v>0.12706133417595566</v>
      </c>
      <c r="AT41" s="17">
        <f t="shared" si="15"/>
        <v>0.99999999999999989</v>
      </c>
    </row>
    <row r="42" spans="1:46" ht="13.2">
      <c r="A42" s="5" t="s">
        <v>104</v>
      </c>
      <c r="B42" s="5" t="s">
        <v>34</v>
      </c>
      <c r="C42" s="5" t="s">
        <v>67</v>
      </c>
      <c r="D42" s="5">
        <v>32</v>
      </c>
      <c r="E42" s="5">
        <v>2689</v>
      </c>
      <c r="F42" s="5">
        <v>89</v>
      </c>
      <c r="G42" s="8">
        <f t="shared" si="0"/>
        <v>1.190033469691335E-2</v>
      </c>
      <c r="H42" s="9">
        <v>26</v>
      </c>
      <c r="I42" s="5">
        <v>11</v>
      </c>
      <c r="J42" s="9">
        <v>159</v>
      </c>
      <c r="K42" s="4">
        <f t="shared" si="23"/>
        <v>0.16352201257861634</v>
      </c>
      <c r="L42" s="9">
        <v>66</v>
      </c>
      <c r="M42" s="5">
        <v>7</v>
      </c>
      <c r="N42" s="9">
        <v>67</v>
      </c>
      <c r="O42" s="9">
        <v>79</v>
      </c>
      <c r="P42" s="9">
        <v>24</v>
      </c>
      <c r="Q42" s="10">
        <v>0.76400000000000001</v>
      </c>
      <c r="R42" s="5">
        <v>94</v>
      </c>
      <c r="S42" s="5">
        <v>0</v>
      </c>
      <c r="T42" s="5">
        <v>65</v>
      </c>
      <c r="U42" s="5">
        <v>74</v>
      </c>
      <c r="V42" s="5">
        <v>52</v>
      </c>
      <c r="W42" s="5">
        <v>33</v>
      </c>
      <c r="X42" s="9">
        <v>40</v>
      </c>
      <c r="Y42" s="9">
        <v>43</v>
      </c>
      <c r="Z42" s="9">
        <v>65</v>
      </c>
      <c r="AA42" s="5">
        <v>6</v>
      </c>
      <c r="AB42" s="5">
        <v>0</v>
      </c>
      <c r="AD42" s="23">
        <f t="shared" si="16"/>
        <v>1480.9774088050315</v>
      </c>
      <c r="AE42" s="29">
        <f t="shared" si="4"/>
        <v>55.075396385460451</v>
      </c>
      <c r="AI42" s="24">
        <f t="shared" si="3"/>
        <v>0.52667920210164787</v>
      </c>
      <c r="AJ42" s="25">
        <f t="shared" si="5"/>
        <v>0.23768087069202573</v>
      </c>
      <c r="AK42" s="25">
        <f t="shared" si="6"/>
        <v>5.5714556825398942E-2</v>
      </c>
      <c r="AL42" s="25">
        <f t="shared" si="7"/>
        <v>0.13369548976426446</v>
      </c>
      <c r="AM42" s="25">
        <f t="shared" si="8"/>
        <v>-0.1161395163608762</v>
      </c>
      <c r="AN42" s="24">
        <f t="shared" si="9"/>
        <v>2.700918985136656E-2</v>
      </c>
      <c r="AO42" s="24">
        <f t="shared" si="10"/>
        <v>8.1027569554099673E-3</v>
      </c>
      <c r="AP42" s="24">
        <f t="shared" si="11"/>
        <v>0</v>
      </c>
      <c r="AQ42" s="25">
        <f t="shared" si="12"/>
        <v>-2.9710108836503216E-2</v>
      </c>
      <c r="AR42" s="25">
        <f t="shared" si="13"/>
        <v>0.14990100367508441</v>
      </c>
      <c r="AS42" s="25">
        <f t="shared" si="14"/>
        <v>7.7290448945734488E-2</v>
      </c>
      <c r="AT42" s="26">
        <f t="shared" si="15"/>
        <v>0.99999999999999989</v>
      </c>
    </row>
    <row r="43" spans="1:46" ht="13.2">
      <c r="A43" s="18"/>
      <c r="G43" s="11"/>
      <c r="H43" s="6"/>
      <c r="J43" s="6"/>
      <c r="L43" s="6"/>
      <c r="N43" s="6"/>
      <c r="O43" s="6"/>
      <c r="P43" s="6"/>
      <c r="Q43" s="4"/>
      <c r="X43" s="6"/>
      <c r="Y43" s="6"/>
      <c r="Z43" s="6"/>
      <c r="AE43" s="6"/>
      <c r="AH43" s="15" t="s">
        <v>133</v>
      </c>
      <c r="AI43" s="31">
        <f>AVERAGE(AI2:AI42)</f>
        <v>0.49774682894242189</v>
      </c>
      <c r="AJ43" s="31">
        <f t="shared" ref="AJ43:AS43" si="25">AVERAGE(AJ2:AJ42)</f>
        <v>0.17043539508199504</v>
      </c>
      <c r="AK43" s="31">
        <f t="shared" si="25"/>
        <v>8.1664837156313091E-2</v>
      </c>
      <c r="AL43" s="31">
        <f t="shared" si="25"/>
        <v>0.1142608482818475</v>
      </c>
      <c r="AM43" s="31">
        <f t="shared" si="25"/>
        <v>-8.3255394655608453E-2</v>
      </c>
      <c r="AN43" s="31">
        <f t="shared" si="25"/>
        <v>2.5766986995895986E-2</v>
      </c>
      <c r="AO43" s="31">
        <f t="shared" si="25"/>
        <v>7.4044563348074997E-3</v>
      </c>
      <c r="AP43" s="31">
        <f t="shared" si="25"/>
        <v>2.4114355169188566E-3</v>
      </c>
      <c r="AQ43" s="31">
        <f t="shared" si="25"/>
        <v>5.5935010421023302E-3</v>
      </c>
      <c r="AR43" s="31">
        <f t="shared" si="25"/>
        <v>0.12267840592344853</v>
      </c>
      <c r="AS43" s="31">
        <f t="shared" si="25"/>
        <v>0.12645845707510239</v>
      </c>
    </row>
    <row r="44" spans="1:46" ht="13.2">
      <c r="D44" s="19" t="s">
        <v>123</v>
      </c>
      <c r="G44" s="11"/>
      <c r="H44" s="6"/>
      <c r="J44" s="6"/>
      <c r="L44" s="6"/>
      <c r="N44" s="6"/>
      <c r="O44" s="6"/>
      <c r="P44" s="6"/>
      <c r="Q44" s="4"/>
      <c r="X44" s="6"/>
      <c r="Y44" s="6"/>
      <c r="Z44" s="6"/>
      <c r="AE44" s="6"/>
      <c r="AI44" s="30">
        <f>_xlfn.STDEV.S(AI2:AI43)</f>
        <v>0.102085825025653</v>
      </c>
      <c r="AJ44" s="30">
        <f t="shared" ref="AJ44:AS44" si="26">_xlfn.STDEV.S(AJ2:AJ43)</f>
        <v>7.2461081365237434E-2</v>
      </c>
      <c r="AK44" s="30">
        <f t="shared" si="26"/>
        <v>2.8173671220169404E-2</v>
      </c>
      <c r="AL44" s="30">
        <f t="shared" si="26"/>
        <v>3.0804752703297206E-2</v>
      </c>
      <c r="AM44" s="30">
        <f t="shared" si="26"/>
        <v>0.11589857865811</v>
      </c>
      <c r="AN44" s="30">
        <f t="shared" si="26"/>
        <v>1.3066672318567729E-2</v>
      </c>
      <c r="AO44" s="30">
        <f t="shared" si="26"/>
        <v>4.5442755934950695E-3</v>
      </c>
      <c r="AP44" s="30">
        <f t="shared" si="26"/>
        <v>8.3849985552062935E-3</v>
      </c>
      <c r="AQ44" s="30">
        <f t="shared" si="26"/>
        <v>4.3986417358380096E-2</v>
      </c>
      <c r="AR44" s="30">
        <f t="shared" si="26"/>
        <v>2.7113555416814938E-2</v>
      </c>
      <c r="AS44" s="30">
        <f t="shared" si="26"/>
        <v>4.760004849279368E-2</v>
      </c>
    </row>
    <row r="45" spans="1:46" ht="13.2">
      <c r="D45" s="5" t="s">
        <v>105</v>
      </c>
      <c r="G45" s="11"/>
      <c r="H45" s="6"/>
      <c r="J45" s="6"/>
      <c r="L45" s="6"/>
      <c r="N45" s="6"/>
      <c r="O45" s="6"/>
      <c r="P45" s="6"/>
      <c r="Q45" s="4"/>
      <c r="X45" s="6"/>
      <c r="Y45" s="6"/>
      <c r="Z45" s="6"/>
      <c r="AE45" s="6"/>
      <c r="AI45" s="6">
        <v>50</v>
      </c>
      <c r="AJ45" s="6">
        <v>20</v>
      </c>
      <c r="AK45" s="6"/>
      <c r="AL45" s="4"/>
      <c r="AM45" s="6"/>
      <c r="AN45" s="6"/>
      <c r="AO45" s="4"/>
    </row>
    <row r="46" spans="1:46" ht="13.2">
      <c r="G46" s="11"/>
      <c r="H46" s="6"/>
      <c r="J46" s="6"/>
      <c r="L46" s="6"/>
      <c r="N46" s="6"/>
      <c r="O46" s="6"/>
      <c r="P46" s="6"/>
      <c r="Q46" s="4"/>
      <c r="X46" s="6"/>
      <c r="Y46" s="6"/>
      <c r="Z46" s="6"/>
      <c r="AE46" s="6"/>
      <c r="AI46" s="6"/>
      <c r="AJ46" s="6"/>
      <c r="AK46" s="6"/>
      <c r="AL46" s="4"/>
      <c r="AM46" s="6"/>
      <c r="AN46" s="6"/>
      <c r="AO46" s="4"/>
    </row>
    <row r="47" spans="1:46" ht="13.2">
      <c r="C47" s="5" t="s">
        <v>106</v>
      </c>
      <c r="D47" s="11"/>
      <c r="E47" s="6"/>
      <c r="G47" s="12" t="s">
        <v>107</v>
      </c>
      <c r="I47" s="6"/>
      <c r="K47" s="6"/>
      <c r="L47" s="6"/>
      <c r="M47" s="6"/>
      <c r="N47" s="4"/>
      <c r="U47" s="6"/>
      <c r="V47" s="6"/>
      <c r="W47" s="6"/>
      <c r="AB47" s="6"/>
      <c r="AE47" s="6"/>
      <c r="AF47" s="6"/>
      <c r="AG47" s="6"/>
      <c r="AH47" s="6"/>
      <c r="AI47" s="4"/>
    </row>
    <row r="48" spans="1:46" ht="13.2">
      <c r="A48" s="5" t="s">
        <v>108</v>
      </c>
      <c r="C48" s="5" t="s">
        <v>109</v>
      </c>
      <c r="D48" s="11"/>
      <c r="E48" s="6"/>
      <c r="G48" s="12" t="s">
        <v>110</v>
      </c>
      <c r="I48" s="6"/>
      <c r="K48" s="6"/>
      <c r="L48" s="6"/>
      <c r="M48" s="6"/>
      <c r="N48" s="4"/>
      <c r="U48" s="6"/>
      <c r="V48" s="6"/>
      <c r="W48" s="6"/>
      <c r="AB48" s="6"/>
      <c r="AE48" s="6"/>
      <c r="AF48" s="6"/>
      <c r="AG48" s="6"/>
      <c r="AH48" s="6"/>
      <c r="AI48" s="4"/>
    </row>
    <row r="49" spans="1:42" ht="13.2">
      <c r="D49" s="11"/>
      <c r="E49" s="6"/>
      <c r="G49" s="6"/>
      <c r="I49" s="6"/>
      <c r="K49" s="6"/>
      <c r="L49" s="6"/>
      <c r="M49" s="6"/>
      <c r="N49" s="4"/>
      <c r="U49" s="6"/>
      <c r="V49" s="6"/>
      <c r="W49" s="6"/>
      <c r="AB49" s="6"/>
      <c r="AE49" s="6"/>
      <c r="AF49" s="6"/>
      <c r="AG49" s="6"/>
      <c r="AH49" s="6"/>
      <c r="AI49" s="4"/>
    </row>
    <row r="50" spans="1:42" ht="13.2">
      <c r="D50" s="11"/>
      <c r="E50" s="6"/>
      <c r="G50" s="6"/>
      <c r="I50" s="6"/>
      <c r="K50" s="6"/>
      <c r="L50" s="6"/>
      <c r="M50" s="6"/>
      <c r="N50" s="4"/>
      <c r="U50" s="6"/>
      <c r="V50" s="6"/>
      <c r="W50" s="6"/>
      <c r="AB50" s="6"/>
      <c r="AE50" s="6"/>
      <c r="AF50" s="6"/>
      <c r="AG50" s="6"/>
      <c r="AH50" s="6"/>
      <c r="AI50" s="4"/>
    </row>
    <row r="51" spans="1:42" ht="13.2">
      <c r="C51" s="5" t="s">
        <v>111</v>
      </c>
      <c r="D51" s="11"/>
      <c r="E51" s="6"/>
      <c r="G51" s="6"/>
      <c r="I51" s="6"/>
      <c r="K51" s="6"/>
      <c r="L51" s="6"/>
      <c r="M51" s="6"/>
      <c r="N51" s="4"/>
      <c r="U51" s="6"/>
      <c r="V51" s="6"/>
      <c r="W51" s="6"/>
      <c r="AB51" s="6"/>
      <c r="AE51" s="6"/>
      <c r="AF51" s="6"/>
      <c r="AG51" s="6"/>
      <c r="AH51" s="6"/>
      <c r="AI51" s="4"/>
    </row>
    <row r="52" spans="1:42" ht="13.2">
      <c r="C52" s="5" t="s">
        <v>112</v>
      </c>
      <c r="D52" s="8" t="s">
        <v>113</v>
      </c>
      <c r="E52" s="6"/>
      <c r="G52" s="6"/>
      <c r="I52" s="9" t="s">
        <v>114</v>
      </c>
      <c r="K52" s="6"/>
      <c r="L52" s="6"/>
      <c r="M52" s="6"/>
      <c r="N52" s="4"/>
      <c r="U52" s="6"/>
      <c r="V52" s="6"/>
      <c r="W52" s="6"/>
      <c r="AB52" s="6"/>
      <c r="AE52" s="6"/>
      <c r="AF52" s="6"/>
      <c r="AG52" s="6"/>
      <c r="AH52" s="6"/>
      <c r="AI52" s="4"/>
    </row>
    <row r="53" spans="1:42" ht="13.2">
      <c r="C53" s="5" t="s">
        <v>115</v>
      </c>
      <c r="D53" s="8" t="s">
        <v>116</v>
      </c>
      <c r="E53" s="6"/>
      <c r="G53" s="6"/>
      <c r="I53" s="9" t="s">
        <v>117</v>
      </c>
      <c r="K53" s="6"/>
      <c r="L53" s="6"/>
      <c r="M53" s="6"/>
      <c r="N53" s="4"/>
      <c r="U53" s="6"/>
      <c r="V53" s="6"/>
      <c r="W53" s="6"/>
      <c r="AB53" s="6"/>
      <c r="AE53" s="6"/>
      <c r="AF53" s="6"/>
      <c r="AG53" s="6"/>
      <c r="AH53" s="6"/>
      <c r="AI53" s="6"/>
      <c r="AJ53" s="4"/>
    </row>
    <row r="54" spans="1:42" ht="13.2">
      <c r="C54" s="5" t="s">
        <v>118</v>
      </c>
      <c r="D54" s="8" t="s">
        <v>119</v>
      </c>
      <c r="E54" s="6"/>
      <c r="G54" s="6"/>
      <c r="I54" s="6"/>
      <c r="K54" s="6"/>
      <c r="L54" s="6"/>
      <c r="M54" s="6"/>
      <c r="N54" s="4"/>
      <c r="U54" s="6"/>
      <c r="V54" s="6"/>
      <c r="W54" s="6"/>
      <c r="AB54" s="6"/>
      <c r="AE54" s="6"/>
      <c r="AF54" s="6"/>
      <c r="AG54" s="6"/>
      <c r="AH54" s="6"/>
      <c r="AI54" s="6"/>
      <c r="AJ54" s="4"/>
    </row>
    <row r="55" spans="1:42" ht="13.2">
      <c r="C55" s="5" t="s">
        <v>120</v>
      </c>
      <c r="D55" s="8" t="s">
        <v>121</v>
      </c>
      <c r="E55" s="6"/>
      <c r="G55" s="6"/>
      <c r="I55" s="6"/>
      <c r="K55" s="6"/>
      <c r="L55" s="6"/>
      <c r="M55" s="6"/>
      <c r="N55" s="4"/>
      <c r="U55" s="6"/>
      <c r="V55" s="6"/>
      <c r="W55" s="6"/>
      <c r="AB55" s="6"/>
      <c r="AE55" s="6"/>
      <c r="AF55" s="6"/>
      <c r="AG55" s="6"/>
      <c r="AH55" s="6"/>
      <c r="AI55" s="6"/>
      <c r="AJ55" s="4"/>
    </row>
    <row r="56" spans="1:42" ht="13.2">
      <c r="D56" s="11"/>
      <c r="E56" s="6"/>
      <c r="G56" s="6"/>
      <c r="I56" s="6"/>
      <c r="K56" s="6"/>
      <c r="L56" s="6"/>
      <c r="M56" s="6"/>
      <c r="N56" s="4"/>
      <c r="U56" s="6"/>
      <c r="V56" s="6"/>
      <c r="W56" s="6"/>
      <c r="AB56" s="6"/>
      <c r="AE56" s="6"/>
      <c r="AH56" s="19"/>
      <c r="AJ56" s="6"/>
      <c r="AK56" s="6"/>
      <c r="AL56" s="6"/>
      <c r="AM56" s="4"/>
    </row>
    <row r="57" spans="1:42" ht="13.2">
      <c r="A57" s="1" t="s">
        <v>0</v>
      </c>
      <c r="B57" s="1"/>
      <c r="C57" s="20" t="s">
        <v>1</v>
      </c>
      <c r="D57" s="1"/>
      <c r="E57" s="1"/>
      <c r="F57" s="1"/>
      <c r="G57" s="6"/>
      <c r="I57" s="6"/>
      <c r="K57" s="6"/>
      <c r="L57" s="6"/>
      <c r="M57" s="6"/>
      <c r="N57" s="4"/>
      <c r="U57" s="6"/>
      <c r="V57" s="6"/>
      <c r="W57" s="6"/>
      <c r="AB57" s="6"/>
      <c r="AE57" s="6"/>
      <c r="AH57" s="6"/>
      <c r="AJ57" s="6"/>
      <c r="AK57" s="6"/>
      <c r="AL57" s="6"/>
      <c r="AM57" s="4"/>
    </row>
    <row r="58" spans="1:42" ht="15.75" customHeight="1">
      <c r="E58" s="3"/>
      <c r="F58" s="1"/>
      <c r="G58" s="3"/>
      <c r="I58" s="3"/>
      <c r="K58" s="3"/>
      <c r="L58" s="3"/>
      <c r="M58" s="3"/>
      <c r="N58" s="4"/>
      <c r="O58" s="1"/>
      <c r="P58" s="1"/>
      <c r="Q58" s="1"/>
      <c r="R58" s="1"/>
      <c r="S58" s="1"/>
      <c r="T58" s="5"/>
      <c r="U58" s="3"/>
      <c r="V58" s="3"/>
      <c r="W58" s="6"/>
      <c r="AB58" s="6"/>
      <c r="AE58" s="6"/>
      <c r="AH58" s="6"/>
      <c r="AJ58" s="6"/>
      <c r="AK58" s="6"/>
      <c r="AL58" s="6"/>
      <c r="AM58" s="4"/>
    </row>
    <row r="59" spans="1:42" ht="13.2">
      <c r="D59" s="11"/>
      <c r="E59" s="6"/>
      <c r="G59" s="6"/>
      <c r="I59" s="6"/>
      <c r="K59" s="6"/>
      <c r="L59" s="6"/>
      <c r="M59" s="6"/>
      <c r="N59" s="4"/>
      <c r="U59" s="6"/>
      <c r="V59" s="6"/>
      <c r="W59" s="6"/>
      <c r="AB59" s="6"/>
      <c r="AE59" s="6"/>
      <c r="AH59" s="6"/>
      <c r="AK59" s="6"/>
      <c r="AM59" s="6"/>
    </row>
    <row r="60" spans="1:42" ht="13.2">
      <c r="D60" s="2"/>
      <c r="E60" s="6"/>
      <c r="G60" s="6"/>
      <c r="I60" s="6"/>
      <c r="K60" s="6"/>
      <c r="L60" s="6"/>
      <c r="M60" s="6"/>
      <c r="N60" s="4"/>
      <c r="U60" s="6"/>
      <c r="V60" s="6"/>
      <c r="W60" s="6"/>
      <c r="AB60" s="6"/>
      <c r="AE60" s="6"/>
      <c r="AH60" s="6"/>
      <c r="AK60" s="6"/>
      <c r="AM60" s="6"/>
    </row>
    <row r="61" spans="1:42" ht="13.2">
      <c r="D61" s="11"/>
      <c r="E61" s="6"/>
      <c r="G61" s="6"/>
      <c r="I61" s="6"/>
      <c r="K61" s="6"/>
      <c r="L61" s="6"/>
      <c r="M61" s="6"/>
      <c r="N61" s="4"/>
      <c r="U61" s="6"/>
      <c r="V61" s="6"/>
      <c r="W61" s="6"/>
      <c r="AB61" s="6"/>
      <c r="AE61" s="6"/>
      <c r="AH61" s="6"/>
      <c r="AK61" s="6"/>
      <c r="AM61" s="6"/>
    </row>
    <row r="62" spans="1:42" ht="13.2">
      <c r="E62" s="17"/>
      <c r="G62" s="11"/>
      <c r="H62" s="6"/>
      <c r="J62" s="6"/>
      <c r="L62" s="6"/>
      <c r="N62" s="6"/>
      <c r="O62" s="6"/>
      <c r="P62" s="6"/>
      <c r="Q62" s="4"/>
      <c r="X62" s="6"/>
      <c r="Y62" s="6"/>
      <c r="Z62" s="6"/>
      <c r="AE62" s="6"/>
      <c r="AI62" s="6"/>
      <c r="AK62" s="6"/>
      <c r="AM62" s="6"/>
      <c r="AN62" s="6"/>
      <c r="AO62" s="6"/>
      <c r="AP62" s="4"/>
    </row>
    <row r="63" spans="1:42" ht="13.2">
      <c r="G63" s="11"/>
      <c r="H63" s="6"/>
      <c r="J63" s="6"/>
      <c r="L63" s="6"/>
      <c r="N63" s="6"/>
      <c r="O63" s="6"/>
      <c r="P63" s="6"/>
      <c r="Q63" s="4"/>
      <c r="X63" s="6"/>
      <c r="Y63" s="6"/>
      <c r="Z63" s="6"/>
      <c r="AE63" s="6"/>
      <c r="AI63" s="6"/>
      <c r="AK63" s="6"/>
      <c r="AM63" s="6"/>
      <c r="AN63" s="6"/>
      <c r="AO63" s="6"/>
      <c r="AP63" s="4"/>
    </row>
    <row r="64" spans="1:42" ht="13.2">
      <c r="G64" s="11"/>
      <c r="H64" s="6"/>
      <c r="J64" s="6"/>
      <c r="L64" s="6"/>
      <c r="N64" s="6"/>
      <c r="O64" s="6"/>
      <c r="P64" s="6"/>
      <c r="Q64" s="4"/>
      <c r="X64" s="6"/>
      <c r="Y64" s="6"/>
      <c r="Z64" s="6"/>
      <c r="AE64" s="6"/>
      <c r="AI64" s="6"/>
      <c r="AK64" s="6"/>
      <c r="AM64" s="6"/>
      <c r="AN64" s="6"/>
      <c r="AO64" s="6"/>
      <c r="AP64" s="4"/>
    </row>
    <row r="65" spans="7:42" ht="13.2">
      <c r="G65" s="11"/>
      <c r="H65" s="6"/>
      <c r="J65" s="6"/>
      <c r="L65" s="6"/>
      <c r="N65" s="6"/>
      <c r="O65" s="6"/>
      <c r="P65" s="6"/>
      <c r="Q65" s="4"/>
      <c r="X65" s="6"/>
      <c r="Y65" s="6"/>
      <c r="Z65" s="6"/>
      <c r="AE65" s="6"/>
      <c r="AI65" s="6"/>
      <c r="AK65" s="6"/>
      <c r="AM65" s="6"/>
      <c r="AN65" s="6"/>
      <c r="AO65" s="6"/>
      <c r="AP65" s="4"/>
    </row>
    <row r="66" spans="7:42" ht="13.2">
      <c r="G66" s="11"/>
      <c r="H66" s="6"/>
      <c r="J66" s="6"/>
      <c r="L66" s="6"/>
      <c r="N66" s="6"/>
      <c r="O66" s="6"/>
      <c r="P66" s="6"/>
      <c r="Q66" s="4"/>
      <c r="X66" s="6"/>
      <c r="Y66" s="6"/>
      <c r="Z66" s="6"/>
      <c r="AE66" s="6"/>
      <c r="AI66" s="6"/>
      <c r="AK66" s="6"/>
      <c r="AM66" s="6"/>
      <c r="AN66" s="6"/>
      <c r="AO66" s="6"/>
      <c r="AP66" s="4"/>
    </row>
    <row r="67" spans="7:42" ht="13.2">
      <c r="G67" s="11"/>
      <c r="H67" s="6"/>
      <c r="J67" s="6"/>
      <c r="L67" s="6"/>
      <c r="N67" s="6"/>
      <c r="O67" s="6"/>
      <c r="P67" s="6"/>
      <c r="Q67" s="4"/>
      <c r="X67" s="6"/>
      <c r="Y67" s="6"/>
      <c r="Z67" s="6"/>
      <c r="AE67" s="6"/>
      <c r="AI67" s="6"/>
      <c r="AK67" s="6"/>
      <c r="AM67" s="6"/>
      <c r="AN67" s="6"/>
      <c r="AO67" s="6"/>
      <c r="AP67" s="4"/>
    </row>
    <row r="68" spans="7:42" ht="13.2">
      <c r="G68" s="11"/>
      <c r="H68" s="6"/>
      <c r="J68" s="6"/>
      <c r="L68" s="6"/>
      <c r="N68" s="6"/>
      <c r="O68" s="6"/>
      <c r="P68" s="6"/>
      <c r="Q68" s="4"/>
      <c r="X68" s="6"/>
      <c r="Y68" s="6"/>
      <c r="Z68" s="6"/>
      <c r="AE68" s="6"/>
      <c r="AI68" s="6"/>
      <c r="AK68" s="6"/>
      <c r="AM68" s="6"/>
      <c r="AN68" s="6"/>
      <c r="AO68" s="6"/>
      <c r="AP68" s="4"/>
    </row>
    <row r="69" spans="7:42" ht="13.2">
      <c r="G69" s="11"/>
      <c r="H69" s="6"/>
      <c r="J69" s="6"/>
      <c r="L69" s="6"/>
      <c r="N69" s="6"/>
      <c r="O69" s="6"/>
      <c r="P69" s="6"/>
      <c r="Q69" s="4"/>
      <c r="X69" s="6"/>
      <c r="Y69" s="6"/>
      <c r="Z69" s="6"/>
      <c r="AE69" s="6"/>
      <c r="AI69" s="6"/>
      <c r="AK69" s="6"/>
      <c r="AM69" s="6"/>
      <c r="AN69" s="6"/>
      <c r="AO69" s="6"/>
      <c r="AP69" s="4"/>
    </row>
    <row r="70" spans="7:42" ht="13.2">
      <c r="G70" s="11"/>
      <c r="H70" s="6"/>
      <c r="J70" s="6"/>
      <c r="L70" s="6"/>
      <c r="N70" s="6"/>
      <c r="O70" s="6"/>
      <c r="P70" s="6"/>
      <c r="Q70" s="4"/>
      <c r="X70" s="6"/>
      <c r="Y70" s="6"/>
      <c r="Z70" s="6"/>
      <c r="AE70" s="6"/>
      <c r="AI70" s="6"/>
      <c r="AK70" s="6"/>
      <c r="AM70" s="6"/>
      <c r="AN70" s="6"/>
      <c r="AO70" s="6"/>
      <c r="AP70" s="4"/>
    </row>
    <row r="71" spans="7:42" ht="13.2">
      <c r="G71" s="11"/>
      <c r="H71" s="6"/>
      <c r="J71" s="6"/>
      <c r="L71" s="6"/>
      <c r="N71" s="6"/>
      <c r="O71" s="6"/>
      <c r="P71" s="6"/>
      <c r="Q71" s="4"/>
      <c r="X71" s="6"/>
      <c r="Y71" s="6"/>
      <c r="Z71" s="6"/>
      <c r="AE71" s="6"/>
      <c r="AI71" s="6"/>
      <c r="AK71" s="6"/>
      <c r="AM71" s="6"/>
      <c r="AN71" s="6"/>
      <c r="AO71" s="6"/>
      <c r="AP71" s="4"/>
    </row>
    <row r="72" spans="7:42" ht="13.2">
      <c r="G72" s="11"/>
      <c r="H72" s="6"/>
      <c r="J72" s="6"/>
      <c r="L72" s="6"/>
      <c r="N72" s="6"/>
      <c r="O72" s="6"/>
      <c r="P72" s="6"/>
      <c r="Q72" s="4"/>
      <c r="X72" s="6"/>
      <c r="Y72" s="6"/>
      <c r="Z72" s="6"/>
      <c r="AE72" s="6"/>
      <c r="AI72" s="6"/>
      <c r="AK72" s="6"/>
      <c r="AM72" s="6"/>
      <c r="AN72" s="6"/>
      <c r="AO72" s="6"/>
      <c r="AP72" s="4"/>
    </row>
    <row r="73" spans="7:42" ht="13.2">
      <c r="G73" s="11"/>
      <c r="H73" s="6"/>
      <c r="J73" s="6"/>
      <c r="L73" s="6"/>
      <c r="N73" s="6"/>
      <c r="O73" s="6"/>
      <c r="P73" s="6"/>
      <c r="Q73" s="4"/>
      <c r="X73" s="6"/>
      <c r="Y73" s="6"/>
      <c r="Z73" s="6"/>
      <c r="AE73" s="6"/>
      <c r="AI73" s="6"/>
      <c r="AK73" s="6"/>
      <c r="AM73" s="6"/>
      <c r="AN73" s="6"/>
      <c r="AO73" s="6"/>
      <c r="AP73" s="4"/>
    </row>
    <row r="74" spans="7:42" ht="13.2">
      <c r="G74" s="11"/>
      <c r="H74" s="6"/>
      <c r="J74" s="6"/>
      <c r="L74" s="6"/>
      <c r="N74" s="6"/>
      <c r="O74" s="6"/>
      <c r="P74" s="6"/>
      <c r="Q74" s="4"/>
      <c r="X74" s="6"/>
      <c r="Y74" s="6"/>
      <c r="Z74" s="6"/>
      <c r="AE74" s="6"/>
      <c r="AI74" s="6"/>
      <c r="AK74" s="6"/>
      <c r="AM74" s="6"/>
      <c r="AN74" s="6"/>
      <c r="AO74" s="6"/>
      <c r="AP74" s="4"/>
    </row>
    <row r="75" spans="7:42" ht="13.2">
      <c r="G75" s="11"/>
      <c r="H75" s="6"/>
      <c r="J75" s="6"/>
      <c r="L75" s="6"/>
      <c r="N75" s="6"/>
      <c r="O75" s="6"/>
      <c r="P75" s="6"/>
      <c r="Q75" s="4"/>
      <c r="X75" s="6"/>
      <c r="Y75" s="6"/>
      <c r="Z75" s="6"/>
      <c r="AE75" s="6"/>
      <c r="AI75" s="6"/>
      <c r="AK75" s="6"/>
      <c r="AM75" s="6"/>
      <c r="AN75" s="6"/>
      <c r="AO75" s="6"/>
      <c r="AP75" s="4"/>
    </row>
    <row r="76" spans="7:42" ht="13.2">
      <c r="G76" s="11"/>
      <c r="H76" s="6"/>
      <c r="J76" s="6"/>
      <c r="L76" s="6"/>
      <c r="N76" s="6"/>
      <c r="O76" s="6"/>
      <c r="P76" s="6"/>
      <c r="Q76" s="4"/>
      <c r="X76" s="6"/>
      <c r="Y76" s="6"/>
      <c r="Z76" s="6"/>
      <c r="AE76" s="6"/>
      <c r="AI76" s="6"/>
      <c r="AK76" s="6"/>
      <c r="AM76" s="6"/>
      <c r="AN76" s="6"/>
      <c r="AO76" s="6"/>
      <c r="AP76" s="4"/>
    </row>
    <row r="77" spans="7:42" ht="13.2">
      <c r="G77" s="11"/>
      <c r="H77" s="6"/>
      <c r="J77" s="6"/>
      <c r="L77" s="6"/>
      <c r="N77" s="6"/>
      <c r="O77" s="6"/>
      <c r="P77" s="6"/>
      <c r="Q77" s="4"/>
      <c r="X77" s="6"/>
      <c r="Y77" s="6"/>
      <c r="Z77" s="6"/>
      <c r="AE77" s="6"/>
      <c r="AI77" s="6"/>
      <c r="AK77" s="6"/>
      <c r="AM77" s="6"/>
      <c r="AN77" s="6"/>
      <c r="AO77" s="6"/>
      <c r="AP77" s="4"/>
    </row>
    <row r="78" spans="7:42" ht="13.2">
      <c r="G78" s="11"/>
      <c r="H78" s="6"/>
      <c r="J78" s="6"/>
      <c r="L78" s="6"/>
      <c r="N78" s="6"/>
      <c r="O78" s="6"/>
      <c r="P78" s="6"/>
      <c r="Q78" s="4"/>
      <c r="X78" s="6"/>
      <c r="Y78" s="6"/>
      <c r="Z78" s="6"/>
      <c r="AE78" s="6"/>
      <c r="AI78" s="6"/>
      <c r="AK78" s="6"/>
      <c r="AM78" s="6"/>
      <c r="AN78" s="6"/>
      <c r="AO78" s="6"/>
      <c r="AP78" s="4"/>
    </row>
    <row r="79" spans="7:42" ht="13.2">
      <c r="G79" s="11"/>
      <c r="H79" s="6"/>
      <c r="J79" s="6"/>
      <c r="L79" s="6"/>
      <c r="N79" s="6"/>
      <c r="O79" s="6"/>
      <c r="P79" s="6"/>
      <c r="Q79" s="4"/>
      <c r="X79" s="6"/>
      <c r="Y79" s="6"/>
      <c r="Z79" s="6"/>
      <c r="AE79" s="6"/>
      <c r="AI79" s="6"/>
      <c r="AK79" s="6"/>
      <c r="AM79" s="6"/>
      <c r="AN79" s="6"/>
      <c r="AO79" s="6"/>
      <c r="AP79" s="4"/>
    </row>
    <row r="80" spans="7:42" ht="13.2">
      <c r="G80" s="11"/>
      <c r="H80" s="6"/>
      <c r="J80" s="6"/>
      <c r="L80" s="6"/>
      <c r="N80" s="6"/>
      <c r="O80" s="6"/>
      <c r="P80" s="6"/>
      <c r="Q80" s="4"/>
      <c r="X80" s="6"/>
      <c r="Y80" s="6"/>
      <c r="Z80" s="6"/>
      <c r="AE80" s="6"/>
      <c r="AI80" s="6"/>
      <c r="AK80" s="6"/>
      <c r="AM80" s="6"/>
      <c r="AN80" s="6"/>
      <c r="AO80" s="6"/>
      <c r="AP80" s="4"/>
    </row>
    <row r="81" spans="7:42" ht="13.2">
      <c r="G81" s="11"/>
      <c r="H81" s="6"/>
      <c r="J81" s="6"/>
      <c r="L81" s="6"/>
      <c r="N81" s="6"/>
      <c r="O81" s="6"/>
      <c r="P81" s="6"/>
      <c r="Q81" s="4"/>
      <c r="X81" s="6"/>
      <c r="Y81" s="6"/>
      <c r="Z81" s="6"/>
      <c r="AE81" s="6"/>
      <c r="AI81" s="6"/>
      <c r="AK81" s="6"/>
      <c r="AM81" s="6"/>
      <c r="AN81" s="6"/>
      <c r="AO81" s="6"/>
      <c r="AP81" s="4"/>
    </row>
    <row r="82" spans="7:42" ht="13.2">
      <c r="G82" s="11"/>
      <c r="H82" s="6"/>
      <c r="J82" s="6"/>
      <c r="L82" s="6"/>
      <c r="N82" s="6"/>
      <c r="O82" s="6"/>
      <c r="P82" s="6"/>
      <c r="Q82" s="4"/>
      <c r="X82" s="6"/>
      <c r="Y82" s="6"/>
      <c r="Z82" s="6"/>
      <c r="AE82" s="6"/>
      <c r="AI82" s="6"/>
      <c r="AK82" s="6"/>
      <c r="AM82" s="6"/>
      <c r="AN82" s="6"/>
      <c r="AO82" s="6"/>
      <c r="AP82" s="4"/>
    </row>
    <row r="83" spans="7:42" ht="13.2">
      <c r="G83" s="11"/>
      <c r="H83" s="6"/>
      <c r="J83" s="6"/>
      <c r="L83" s="6"/>
      <c r="N83" s="6"/>
      <c r="O83" s="6"/>
      <c r="P83" s="6"/>
      <c r="Q83" s="4"/>
      <c r="X83" s="6"/>
      <c r="Y83" s="6"/>
      <c r="Z83" s="6"/>
      <c r="AE83" s="6"/>
      <c r="AI83" s="6"/>
      <c r="AK83" s="6"/>
      <c r="AM83" s="6"/>
      <c r="AN83" s="6"/>
      <c r="AO83" s="6"/>
      <c r="AP83" s="4"/>
    </row>
    <row r="84" spans="7:42" ht="13.2">
      <c r="G84" s="11"/>
      <c r="H84" s="6"/>
      <c r="J84" s="6"/>
      <c r="L84" s="6"/>
      <c r="N84" s="6"/>
      <c r="O84" s="6"/>
      <c r="P84" s="6"/>
      <c r="Q84" s="4"/>
      <c r="X84" s="6"/>
      <c r="Y84" s="6"/>
      <c r="Z84" s="6"/>
      <c r="AE84" s="6"/>
      <c r="AI84" s="6"/>
      <c r="AK84" s="6"/>
      <c r="AM84" s="6"/>
      <c r="AN84" s="6"/>
      <c r="AO84" s="6"/>
      <c r="AP84" s="4"/>
    </row>
    <row r="85" spans="7:42" ht="13.2">
      <c r="G85" s="11"/>
      <c r="H85" s="6"/>
      <c r="J85" s="6"/>
      <c r="L85" s="6"/>
      <c r="N85" s="6"/>
      <c r="O85" s="6"/>
      <c r="P85" s="6"/>
      <c r="Q85" s="4"/>
      <c r="X85" s="6"/>
      <c r="Y85" s="6"/>
      <c r="Z85" s="6"/>
      <c r="AE85" s="6"/>
      <c r="AI85" s="6"/>
      <c r="AK85" s="6"/>
      <c r="AM85" s="6"/>
      <c r="AN85" s="6"/>
      <c r="AO85" s="6"/>
      <c r="AP85" s="4"/>
    </row>
    <row r="86" spans="7:42" ht="13.2">
      <c r="G86" s="11"/>
      <c r="H86" s="6"/>
      <c r="J86" s="6"/>
      <c r="L86" s="6"/>
      <c r="N86" s="6"/>
      <c r="O86" s="6"/>
      <c r="P86" s="6"/>
      <c r="Q86" s="4"/>
      <c r="X86" s="6"/>
      <c r="Y86" s="6"/>
      <c r="Z86" s="6"/>
      <c r="AE86" s="6"/>
      <c r="AI86" s="6"/>
      <c r="AK86" s="6"/>
      <c r="AM86" s="6"/>
      <c r="AN86" s="6"/>
      <c r="AO86" s="6"/>
      <c r="AP86" s="4"/>
    </row>
    <row r="87" spans="7:42" ht="13.2">
      <c r="G87" s="11"/>
      <c r="H87" s="6"/>
      <c r="J87" s="6"/>
      <c r="L87" s="6"/>
      <c r="N87" s="6"/>
      <c r="O87" s="6"/>
      <c r="P87" s="6"/>
      <c r="Q87" s="4"/>
      <c r="X87" s="6"/>
      <c r="Y87" s="6"/>
      <c r="Z87" s="6"/>
      <c r="AE87" s="6"/>
      <c r="AI87" s="6"/>
      <c r="AK87" s="6"/>
      <c r="AM87" s="6"/>
      <c r="AN87" s="6"/>
      <c r="AO87" s="6"/>
      <c r="AP87" s="4"/>
    </row>
    <row r="88" spans="7:42" ht="13.2">
      <c r="G88" s="11"/>
      <c r="H88" s="6"/>
      <c r="J88" s="6"/>
      <c r="L88" s="6"/>
      <c r="N88" s="6"/>
      <c r="O88" s="6"/>
      <c r="P88" s="6"/>
      <c r="Q88" s="4"/>
      <c r="X88" s="6"/>
      <c r="Y88" s="6"/>
      <c r="Z88" s="6"/>
      <c r="AE88" s="6"/>
      <c r="AI88" s="6"/>
      <c r="AK88" s="6"/>
      <c r="AM88" s="6"/>
      <c r="AN88" s="6"/>
      <c r="AO88" s="6"/>
      <c r="AP88" s="4"/>
    </row>
    <row r="89" spans="7:42" ht="13.2">
      <c r="G89" s="11"/>
      <c r="H89" s="6"/>
      <c r="J89" s="6"/>
      <c r="L89" s="6"/>
      <c r="N89" s="6"/>
      <c r="O89" s="6"/>
      <c r="P89" s="6"/>
      <c r="Q89" s="4"/>
      <c r="X89" s="6"/>
      <c r="Y89" s="6"/>
      <c r="Z89" s="6"/>
      <c r="AE89" s="6"/>
      <c r="AI89" s="6"/>
      <c r="AK89" s="6"/>
      <c r="AM89" s="6"/>
      <c r="AN89" s="6"/>
      <c r="AO89" s="6"/>
      <c r="AP89" s="4"/>
    </row>
    <row r="90" spans="7:42" ht="13.2">
      <c r="G90" s="11"/>
      <c r="H90" s="6"/>
      <c r="J90" s="6"/>
      <c r="L90" s="6"/>
      <c r="N90" s="6"/>
      <c r="O90" s="6"/>
      <c r="P90" s="6"/>
      <c r="Q90" s="4"/>
      <c r="X90" s="6"/>
      <c r="Y90" s="6"/>
      <c r="Z90" s="6"/>
      <c r="AE90" s="6"/>
      <c r="AI90" s="6"/>
      <c r="AK90" s="6"/>
      <c r="AM90" s="6"/>
      <c r="AN90" s="6"/>
      <c r="AO90" s="6"/>
      <c r="AP90" s="4"/>
    </row>
    <row r="91" spans="7:42" ht="13.2">
      <c r="G91" s="11"/>
      <c r="H91" s="6"/>
      <c r="J91" s="6"/>
      <c r="L91" s="6"/>
      <c r="N91" s="6"/>
      <c r="O91" s="6"/>
      <c r="P91" s="6"/>
      <c r="Q91" s="4"/>
      <c r="X91" s="6"/>
      <c r="Y91" s="6"/>
      <c r="Z91" s="6"/>
      <c r="AE91" s="6"/>
      <c r="AI91" s="6"/>
      <c r="AK91" s="6"/>
      <c r="AM91" s="6"/>
      <c r="AN91" s="6"/>
      <c r="AO91" s="6"/>
      <c r="AP91" s="4"/>
    </row>
    <row r="92" spans="7:42" ht="13.2">
      <c r="G92" s="11"/>
      <c r="H92" s="6"/>
      <c r="J92" s="6"/>
      <c r="L92" s="6"/>
      <c r="N92" s="6"/>
      <c r="O92" s="6"/>
      <c r="P92" s="6"/>
      <c r="Q92" s="4"/>
      <c r="X92" s="6"/>
      <c r="Y92" s="6"/>
      <c r="Z92" s="6"/>
      <c r="AE92" s="6"/>
      <c r="AI92" s="6"/>
      <c r="AK92" s="6"/>
      <c r="AM92" s="6"/>
      <c r="AN92" s="6"/>
      <c r="AO92" s="6"/>
      <c r="AP92" s="4"/>
    </row>
    <row r="93" spans="7:42" ht="13.2">
      <c r="G93" s="11"/>
      <c r="H93" s="6"/>
      <c r="J93" s="6"/>
      <c r="L93" s="6"/>
      <c r="N93" s="6"/>
      <c r="O93" s="6"/>
      <c r="P93" s="6"/>
      <c r="Q93" s="4"/>
      <c r="X93" s="6"/>
      <c r="Y93" s="6"/>
      <c r="Z93" s="6"/>
      <c r="AE93" s="6"/>
      <c r="AI93" s="6"/>
      <c r="AK93" s="6"/>
      <c r="AM93" s="6"/>
      <c r="AN93" s="6"/>
      <c r="AO93" s="6"/>
      <c r="AP93" s="4"/>
    </row>
    <row r="94" spans="7:42" ht="13.2">
      <c r="G94" s="11"/>
      <c r="H94" s="6"/>
      <c r="J94" s="6"/>
      <c r="L94" s="6"/>
      <c r="N94" s="6"/>
      <c r="O94" s="6"/>
      <c r="P94" s="6"/>
      <c r="Q94" s="4"/>
      <c r="X94" s="6"/>
      <c r="Y94" s="6"/>
      <c r="Z94" s="6"/>
      <c r="AE94" s="6"/>
      <c r="AI94" s="6"/>
      <c r="AK94" s="6"/>
      <c r="AM94" s="6"/>
      <c r="AN94" s="6"/>
      <c r="AO94" s="6"/>
      <c r="AP94" s="4"/>
    </row>
    <row r="95" spans="7:42" ht="13.2">
      <c r="G95" s="11"/>
      <c r="H95" s="6"/>
      <c r="J95" s="6"/>
      <c r="L95" s="6"/>
      <c r="N95" s="6"/>
      <c r="O95" s="6"/>
      <c r="P95" s="6"/>
      <c r="Q95" s="4"/>
      <c r="X95" s="6"/>
      <c r="Y95" s="6"/>
      <c r="Z95" s="6"/>
      <c r="AE95" s="6"/>
      <c r="AI95" s="6"/>
      <c r="AK95" s="6"/>
      <c r="AM95" s="6"/>
      <c r="AN95" s="6"/>
      <c r="AO95" s="6"/>
      <c r="AP95" s="4"/>
    </row>
    <row r="96" spans="7:42" ht="13.2">
      <c r="G96" s="11"/>
      <c r="H96" s="6"/>
      <c r="J96" s="6"/>
      <c r="L96" s="6"/>
      <c r="N96" s="6"/>
      <c r="O96" s="6"/>
      <c r="P96" s="6"/>
      <c r="Q96" s="4"/>
      <c r="X96" s="6"/>
      <c r="Y96" s="6"/>
      <c r="Z96" s="6"/>
      <c r="AE96" s="6"/>
      <c r="AI96" s="6"/>
      <c r="AK96" s="6"/>
      <c r="AM96" s="6"/>
      <c r="AN96" s="6"/>
      <c r="AO96" s="6"/>
      <c r="AP96" s="4"/>
    </row>
    <row r="97" spans="7:42" ht="13.2">
      <c r="G97" s="11"/>
      <c r="H97" s="6"/>
      <c r="J97" s="6"/>
      <c r="L97" s="6"/>
      <c r="N97" s="6"/>
      <c r="O97" s="6"/>
      <c r="P97" s="6"/>
      <c r="Q97" s="4"/>
      <c r="X97" s="6"/>
      <c r="Y97" s="6"/>
      <c r="Z97" s="6"/>
      <c r="AE97" s="6"/>
      <c r="AI97" s="6"/>
      <c r="AK97" s="6"/>
      <c r="AM97" s="6"/>
      <c r="AN97" s="6"/>
      <c r="AO97" s="6"/>
      <c r="AP97" s="4"/>
    </row>
    <row r="98" spans="7:42" ht="13.2">
      <c r="G98" s="11"/>
      <c r="H98" s="6"/>
      <c r="J98" s="6"/>
      <c r="L98" s="6"/>
      <c r="N98" s="6"/>
      <c r="O98" s="6"/>
      <c r="P98" s="6"/>
      <c r="Q98" s="4"/>
      <c r="X98" s="6"/>
      <c r="Y98" s="6"/>
      <c r="Z98" s="6"/>
      <c r="AE98" s="6"/>
      <c r="AI98" s="6"/>
      <c r="AK98" s="6"/>
      <c r="AM98" s="6"/>
      <c r="AN98" s="6"/>
      <c r="AO98" s="6"/>
      <c r="AP98" s="4"/>
    </row>
    <row r="99" spans="7:42" ht="13.2">
      <c r="G99" s="11"/>
      <c r="H99" s="6"/>
      <c r="J99" s="6"/>
      <c r="L99" s="6"/>
      <c r="N99" s="6"/>
      <c r="O99" s="6"/>
      <c r="P99" s="6"/>
      <c r="Q99" s="4"/>
      <c r="X99" s="6"/>
      <c r="Y99" s="6"/>
      <c r="Z99" s="6"/>
      <c r="AE99" s="6"/>
      <c r="AI99" s="6"/>
      <c r="AK99" s="6"/>
      <c r="AM99" s="6"/>
      <c r="AN99" s="6"/>
      <c r="AO99" s="6"/>
      <c r="AP99" s="4"/>
    </row>
    <row r="100" spans="7:42" ht="13.2">
      <c r="G100" s="11"/>
      <c r="H100" s="6"/>
      <c r="J100" s="6"/>
      <c r="L100" s="6"/>
      <c r="N100" s="6"/>
      <c r="O100" s="6"/>
      <c r="P100" s="6"/>
      <c r="Q100" s="4"/>
      <c r="X100" s="6"/>
      <c r="Y100" s="6"/>
      <c r="Z100" s="6"/>
      <c r="AE100" s="6"/>
      <c r="AI100" s="6"/>
      <c r="AK100" s="6"/>
      <c r="AM100" s="6"/>
      <c r="AN100" s="6"/>
      <c r="AO100" s="6"/>
      <c r="AP100" s="4"/>
    </row>
    <row r="101" spans="7:42" ht="13.2">
      <c r="G101" s="11"/>
      <c r="H101" s="6"/>
      <c r="J101" s="6"/>
      <c r="L101" s="6"/>
      <c r="N101" s="6"/>
      <c r="O101" s="6"/>
      <c r="P101" s="6"/>
      <c r="Q101" s="4"/>
      <c r="X101" s="6"/>
      <c r="Y101" s="6"/>
      <c r="Z101" s="6"/>
      <c r="AE101" s="6"/>
      <c r="AI101" s="6"/>
      <c r="AK101" s="6"/>
      <c r="AM101" s="6"/>
      <c r="AN101" s="6"/>
      <c r="AO101" s="6"/>
      <c r="AP101" s="4"/>
    </row>
    <row r="102" spans="7:42" ht="13.2">
      <c r="G102" s="11"/>
      <c r="H102" s="6"/>
      <c r="J102" s="6"/>
      <c r="L102" s="6"/>
      <c r="N102" s="6"/>
      <c r="O102" s="6"/>
      <c r="P102" s="6"/>
      <c r="Q102" s="4"/>
      <c r="X102" s="6"/>
      <c r="Y102" s="6"/>
      <c r="Z102" s="6"/>
      <c r="AE102" s="6"/>
      <c r="AI102" s="6"/>
      <c r="AK102" s="6"/>
      <c r="AM102" s="6"/>
      <c r="AN102" s="6"/>
      <c r="AO102" s="6"/>
      <c r="AP102" s="4"/>
    </row>
    <row r="103" spans="7:42" ht="13.2">
      <c r="G103" s="11"/>
      <c r="H103" s="6"/>
      <c r="J103" s="6"/>
      <c r="L103" s="6"/>
      <c r="N103" s="6"/>
      <c r="O103" s="6"/>
      <c r="P103" s="6"/>
      <c r="Q103" s="4"/>
      <c r="X103" s="6"/>
      <c r="Y103" s="6"/>
      <c r="Z103" s="6"/>
      <c r="AE103" s="6"/>
      <c r="AI103" s="6"/>
      <c r="AK103" s="6"/>
      <c r="AM103" s="6"/>
      <c r="AN103" s="6"/>
      <c r="AO103" s="6"/>
      <c r="AP103" s="4"/>
    </row>
    <row r="104" spans="7:42" ht="13.2">
      <c r="G104" s="11"/>
      <c r="H104" s="6"/>
      <c r="J104" s="6"/>
      <c r="L104" s="6"/>
      <c r="N104" s="6"/>
      <c r="O104" s="6"/>
      <c r="P104" s="6"/>
      <c r="Q104" s="4"/>
      <c r="X104" s="6"/>
      <c r="Y104" s="6"/>
      <c r="Z104" s="6"/>
      <c r="AE104" s="6"/>
      <c r="AI104" s="6"/>
      <c r="AK104" s="6"/>
      <c r="AM104" s="6"/>
      <c r="AN104" s="6"/>
      <c r="AO104" s="6"/>
      <c r="AP104" s="4"/>
    </row>
    <row r="105" spans="7:42" ht="13.2">
      <c r="G105" s="11"/>
      <c r="H105" s="6"/>
      <c r="J105" s="6"/>
      <c r="L105" s="6"/>
      <c r="N105" s="6"/>
      <c r="O105" s="6"/>
      <c r="P105" s="6"/>
      <c r="Q105" s="4"/>
      <c r="X105" s="6"/>
      <c r="Y105" s="6"/>
      <c r="Z105" s="6"/>
      <c r="AE105" s="6"/>
      <c r="AI105" s="6"/>
      <c r="AK105" s="6"/>
      <c r="AM105" s="6"/>
      <c r="AN105" s="6"/>
      <c r="AO105" s="6"/>
      <c r="AP105" s="4"/>
    </row>
    <row r="106" spans="7:42" ht="13.2">
      <c r="G106" s="11"/>
      <c r="H106" s="6"/>
      <c r="J106" s="6"/>
      <c r="L106" s="6"/>
      <c r="N106" s="6"/>
      <c r="O106" s="6"/>
      <c r="P106" s="6"/>
      <c r="Q106" s="4"/>
      <c r="X106" s="6"/>
      <c r="Y106" s="6"/>
      <c r="Z106" s="6"/>
      <c r="AE106" s="6"/>
      <c r="AI106" s="6"/>
      <c r="AK106" s="6"/>
      <c r="AM106" s="6"/>
      <c r="AN106" s="6"/>
      <c r="AO106" s="6"/>
      <c r="AP106" s="4"/>
    </row>
    <row r="107" spans="7:42" ht="13.2">
      <c r="G107" s="11"/>
      <c r="H107" s="6"/>
      <c r="J107" s="6"/>
      <c r="L107" s="6"/>
      <c r="N107" s="6"/>
      <c r="O107" s="6"/>
      <c r="P107" s="6"/>
      <c r="Q107" s="4"/>
      <c r="X107" s="6"/>
      <c r="Y107" s="6"/>
      <c r="Z107" s="6"/>
      <c r="AE107" s="6"/>
      <c r="AI107" s="6"/>
      <c r="AK107" s="6"/>
      <c r="AM107" s="6"/>
      <c r="AN107" s="6"/>
      <c r="AO107" s="6"/>
      <c r="AP107" s="4"/>
    </row>
    <row r="108" spans="7:42" ht="13.2">
      <c r="G108" s="11"/>
      <c r="H108" s="6"/>
      <c r="J108" s="6"/>
      <c r="L108" s="6"/>
      <c r="N108" s="6"/>
      <c r="O108" s="6"/>
      <c r="P108" s="6"/>
      <c r="Q108" s="4"/>
      <c r="X108" s="6"/>
      <c r="Y108" s="6"/>
      <c r="Z108" s="6"/>
      <c r="AE108" s="6"/>
      <c r="AI108" s="6"/>
      <c r="AK108" s="6"/>
      <c r="AM108" s="6"/>
      <c r="AN108" s="6"/>
      <c r="AO108" s="6"/>
      <c r="AP108" s="4"/>
    </row>
    <row r="109" spans="7:42" ht="13.2">
      <c r="G109" s="11"/>
      <c r="H109" s="6"/>
      <c r="J109" s="6"/>
      <c r="L109" s="6"/>
      <c r="N109" s="6"/>
      <c r="O109" s="6"/>
      <c r="P109" s="6"/>
      <c r="Q109" s="4"/>
      <c r="X109" s="6"/>
      <c r="Y109" s="6"/>
      <c r="Z109" s="6"/>
      <c r="AE109" s="6"/>
      <c r="AI109" s="6"/>
      <c r="AK109" s="6"/>
      <c r="AM109" s="6"/>
      <c r="AN109" s="6"/>
      <c r="AO109" s="6"/>
      <c r="AP109" s="4"/>
    </row>
    <row r="110" spans="7:42" ht="13.2">
      <c r="G110" s="11"/>
      <c r="H110" s="6"/>
      <c r="J110" s="6"/>
      <c r="L110" s="6"/>
      <c r="N110" s="6"/>
      <c r="O110" s="6"/>
      <c r="P110" s="6"/>
      <c r="Q110" s="4"/>
      <c r="X110" s="6"/>
      <c r="Y110" s="6"/>
      <c r="Z110" s="6"/>
      <c r="AE110" s="6"/>
      <c r="AI110" s="6"/>
      <c r="AK110" s="6"/>
      <c r="AM110" s="6"/>
      <c r="AN110" s="6"/>
      <c r="AO110" s="6"/>
      <c r="AP110" s="4"/>
    </row>
    <row r="111" spans="7:42" ht="13.2">
      <c r="G111" s="11"/>
      <c r="H111" s="6"/>
      <c r="J111" s="6"/>
      <c r="L111" s="6"/>
      <c r="N111" s="6"/>
      <c r="O111" s="6"/>
      <c r="P111" s="6"/>
      <c r="Q111" s="4"/>
      <c r="X111" s="6"/>
      <c r="Y111" s="6"/>
      <c r="Z111" s="6"/>
      <c r="AE111" s="6"/>
      <c r="AI111" s="6"/>
      <c r="AK111" s="6"/>
      <c r="AM111" s="6"/>
      <c r="AN111" s="6"/>
      <c r="AO111" s="6"/>
      <c r="AP111" s="4"/>
    </row>
    <row r="112" spans="7:42" ht="13.2">
      <c r="G112" s="11"/>
      <c r="H112" s="6"/>
      <c r="J112" s="6"/>
      <c r="L112" s="6"/>
      <c r="N112" s="6"/>
      <c r="O112" s="6"/>
      <c r="P112" s="6"/>
      <c r="Q112" s="4"/>
      <c r="X112" s="6"/>
      <c r="Y112" s="6"/>
      <c r="Z112" s="6"/>
      <c r="AE112" s="6"/>
      <c r="AI112" s="6"/>
      <c r="AK112" s="6"/>
      <c r="AM112" s="6"/>
      <c r="AN112" s="6"/>
      <c r="AO112" s="6"/>
      <c r="AP112" s="4"/>
    </row>
    <row r="113" spans="7:42" ht="13.2">
      <c r="G113" s="11"/>
      <c r="H113" s="6"/>
      <c r="J113" s="6"/>
      <c r="L113" s="6"/>
      <c r="N113" s="6"/>
      <c r="O113" s="6"/>
      <c r="P113" s="6"/>
      <c r="Q113" s="4"/>
      <c r="X113" s="6"/>
      <c r="Y113" s="6"/>
      <c r="Z113" s="6"/>
      <c r="AE113" s="6"/>
      <c r="AI113" s="6"/>
      <c r="AK113" s="6"/>
      <c r="AM113" s="6"/>
      <c r="AN113" s="6"/>
      <c r="AO113" s="6"/>
      <c r="AP113" s="4"/>
    </row>
    <row r="114" spans="7:42" ht="13.2">
      <c r="G114" s="11"/>
      <c r="H114" s="6"/>
      <c r="J114" s="6"/>
      <c r="L114" s="6"/>
      <c r="N114" s="6"/>
      <c r="O114" s="6"/>
      <c r="P114" s="6"/>
      <c r="Q114" s="4"/>
      <c r="X114" s="6"/>
      <c r="Y114" s="6"/>
      <c r="Z114" s="6"/>
      <c r="AE114" s="6"/>
      <c r="AI114" s="6"/>
      <c r="AK114" s="6"/>
      <c r="AM114" s="6"/>
      <c r="AN114" s="6"/>
      <c r="AO114" s="6"/>
      <c r="AP114" s="4"/>
    </row>
    <row r="115" spans="7:42" ht="13.2">
      <c r="G115" s="11"/>
      <c r="H115" s="6"/>
      <c r="J115" s="6"/>
      <c r="L115" s="6"/>
      <c r="N115" s="6"/>
      <c r="O115" s="6"/>
      <c r="P115" s="6"/>
      <c r="Q115" s="4"/>
      <c r="X115" s="6"/>
      <c r="Y115" s="6"/>
      <c r="Z115" s="6"/>
      <c r="AE115" s="6"/>
      <c r="AI115" s="6"/>
      <c r="AK115" s="6"/>
      <c r="AM115" s="6"/>
      <c r="AN115" s="6"/>
      <c r="AO115" s="6"/>
      <c r="AP115" s="4"/>
    </row>
    <row r="116" spans="7:42" ht="13.2">
      <c r="G116" s="11"/>
      <c r="H116" s="6"/>
      <c r="J116" s="6"/>
      <c r="L116" s="6"/>
      <c r="N116" s="6"/>
      <c r="O116" s="6"/>
      <c r="P116" s="6"/>
      <c r="Q116" s="4"/>
      <c r="X116" s="6"/>
      <c r="Y116" s="6"/>
      <c r="Z116" s="6"/>
      <c r="AE116" s="6"/>
      <c r="AI116" s="6"/>
      <c r="AK116" s="6"/>
      <c r="AM116" s="6"/>
      <c r="AN116" s="6"/>
      <c r="AO116" s="6"/>
      <c r="AP116" s="4"/>
    </row>
    <row r="117" spans="7:42" ht="13.2">
      <c r="G117" s="11"/>
      <c r="H117" s="6"/>
      <c r="J117" s="6"/>
      <c r="L117" s="6"/>
      <c r="N117" s="6"/>
      <c r="O117" s="6"/>
      <c r="P117" s="6"/>
      <c r="Q117" s="4"/>
      <c r="X117" s="6"/>
      <c r="Y117" s="6"/>
      <c r="Z117" s="6"/>
      <c r="AE117" s="6"/>
      <c r="AI117" s="6"/>
      <c r="AK117" s="6"/>
      <c r="AM117" s="6"/>
      <c r="AN117" s="6"/>
      <c r="AO117" s="6"/>
      <c r="AP117" s="4"/>
    </row>
    <row r="118" spans="7:42" ht="13.2">
      <c r="G118" s="11"/>
      <c r="H118" s="6"/>
      <c r="J118" s="6"/>
      <c r="L118" s="6"/>
      <c r="N118" s="6"/>
      <c r="O118" s="6"/>
      <c r="P118" s="6"/>
      <c r="Q118" s="4"/>
      <c r="X118" s="6"/>
      <c r="Y118" s="6"/>
      <c r="Z118" s="6"/>
      <c r="AE118" s="6"/>
      <c r="AI118" s="6"/>
      <c r="AK118" s="6"/>
      <c r="AM118" s="6"/>
      <c r="AN118" s="6"/>
      <c r="AO118" s="6"/>
      <c r="AP118" s="4"/>
    </row>
    <row r="119" spans="7:42" ht="13.2">
      <c r="G119" s="11"/>
      <c r="H119" s="6"/>
      <c r="J119" s="6"/>
      <c r="L119" s="6"/>
      <c r="N119" s="6"/>
      <c r="O119" s="6"/>
      <c r="P119" s="6"/>
      <c r="Q119" s="4"/>
      <c r="X119" s="6"/>
      <c r="Y119" s="6"/>
      <c r="Z119" s="6"/>
      <c r="AE119" s="6"/>
      <c r="AI119" s="6"/>
      <c r="AK119" s="6"/>
      <c r="AM119" s="6"/>
      <c r="AN119" s="6"/>
      <c r="AO119" s="6"/>
      <c r="AP119" s="4"/>
    </row>
    <row r="120" spans="7:42" ht="13.2">
      <c r="G120" s="11"/>
      <c r="H120" s="6"/>
      <c r="J120" s="6"/>
      <c r="L120" s="6"/>
      <c r="N120" s="6"/>
      <c r="O120" s="6"/>
      <c r="P120" s="6"/>
      <c r="Q120" s="4"/>
      <c r="X120" s="6"/>
      <c r="Y120" s="6"/>
      <c r="Z120" s="6"/>
      <c r="AE120" s="6"/>
      <c r="AI120" s="6"/>
      <c r="AK120" s="6"/>
      <c r="AM120" s="6"/>
      <c r="AN120" s="6"/>
      <c r="AO120" s="6"/>
      <c r="AP120" s="4"/>
    </row>
    <row r="121" spans="7:42" ht="13.2">
      <c r="G121" s="11"/>
      <c r="H121" s="6"/>
      <c r="J121" s="6"/>
      <c r="L121" s="6"/>
      <c r="N121" s="6"/>
      <c r="O121" s="6"/>
      <c r="P121" s="6"/>
      <c r="Q121" s="4"/>
      <c r="X121" s="6"/>
      <c r="Y121" s="6"/>
      <c r="Z121" s="6"/>
      <c r="AE121" s="6"/>
      <c r="AI121" s="6"/>
      <c r="AK121" s="6"/>
      <c r="AM121" s="6"/>
      <c r="AN121" s="6"/>
      <c r="AO121" s="6"/>
      <c r="AP121" s="4"/>
    </row>
    <row r="122" spans="7:42" ht="13.2">
      <c r="G122" s="11"/>
      <c r="H122" s="6"/>
      <c r="J122" s="6"/>
      <c r="L122" s="6"/>
      <c r="N122" s="6"/>
      <c r="O122" s="6"/>
      <c r="P122" s="6"/>
      <c r="Q122" s="4"/>
      <c r="X122" s="6"/>
      <c r="Y122" s="6"/>
      <c r="Z122" s="6"/>
      <c r="AE122" s="6"/>
      <c r="AI122" s="6"/>
      <c r="AK122" s="6"/>
      <c r="AM122" s="6"/>
      <c r="AN122" s="6"/>
      <c r="AO122" s="6"/>
      <c r="AP122" s="4"/>
    </row>
    <row r="123" spans="7:42" ht="13.2">
      <c r="G123" s="11"/>
      <c r="H123" s="6"/>
      <c r="J123" s="6"/>
      <c r="L123" s="6"/>
      <c r="N123" s="6"/>
      <c r="O123" s="6"/>
      <c r="P123" s="6"/>
      <c r="Q123" s="4"/>
      <c r="X123" s="6"/>
      <c r="Y123" s="6"/>
      <c r="Z123" s="6"/>
      <c r="AE123" s="6"/>
      <c r="AI123" s="6"/>
      <c r="AK123" s="6"/>
      <c r="AM123" s="6"/>
      <c r="AN123" s="6"/>
      <c r="AO123" s="6"/>
      <c r="AP123" s="4"/>
    </row>
    <row r="124" spans="7:42" ht="13.2">
      <c r="G124" s="11"/>
      <c r="H124" s="6"/>
      <c r="J124" s="6"/>
      <c r="L124" s="6"/>
      <c r="N124" s="6"/>
      <c r="O124" s="6"/>
      <c r="P124" s="6"/>
      <c r="Q124" s="4"/>
      <c r="X124" s="6"/>
      <c r="Y124" s="6"/>
      <c r="Z124" s="6"/>
      <c r="AE124" s="6"/>
      <c r="AI124" s="6"/>
      <c r="AK124" s="6"/>
      <c r="AM124" s="6"/>
      <c r="AN124" s="6"/>
      <c r="AO124" s="6"/>
      <c r="AP124" s="4"/>
    </row>
    <row r="125" spans="7:42" ht="13.2">
      <c r="G125" s="11"/>
      <c r="H125" s="6"/>
      <c r="J125" s="6"/>
      <c r="L125" s="6"/>
      <c r="N125" s="6"/>
      <c r="O125" s="6"/>
      <c r="P125" s="6"/>
      <c r="Q125" s="4"/>
      <c r="X125" s="6"/>
      <c r="Y125" s="6"/>
      <c r="Z125" s="6"/>
      <c r="AE125" s="6"/>
      <c r="AI125" s="6"/>
      <c r="AK125" s="6"/>
      <c r="AM125" s="6"/>
      <c r="AN125" s="6"/>
      <c r="AO125" s="6"/>
      <c r="AP125" s="4"/>
    </row>
    <row r="126" spans="7:42" ht="13.2">
      <c r="G126" s="11"/>
      <c r="H126" s="6"/>
      <c r="J126" s="6"/>
      <c r="L126" s="6"/>
      <c r="N126" s="6"/>
      <c r="O126" s="6"/>
      <c r="P126" s="6"/>
      <c r="Q126" s="4"/>
      <c r="X126" s="6"/>
      <c r="Y126" s="6"/>
      <c r="Z126" s="6"/>
      <c r="AE126" s="6"/>
      <c r="AI126" s="6"/>
      <c r="AK126" s="6"/>
      <c r="AM126" s="6"/>
      <c r="AN126" s="6"/>
      <c r="AO126" s="6"/>
      <c r="AP126" s="4"/>
    </row>
    <row r="127" spans="7:42" ht="13.2">
      <c r="G127" s="11"/>
      <c r="H127" s="6"/>
      <c r="J127" s="6"/>
      <c r="L127" s="6"/>
      <c r="N127" s="6"/>
      <c r="O127" s="6"/>
      <c r="P127" s="6"/>
      <c r="Q127" s="4"/>
      <c r="X127" s="6"/>
      <c r="Y127" s="6"/>
      <c r="Z127" s="6"/>
      <c r="AE127" s="6"/>
      <c r="AI127" s="6"/>
      <c r="AK127" s="6"/>
      <c r="AM127" s="6"/>
      <c r="AN127" s="6"/>
      <c r="AO127" s="6"/>
      <c r="AP127" s="4"/>
    </row>
    <row r="128" spans="7:42" ht="13.2">
      <c r="G128" s="11"/>
      <c r="H128" s="6"/>
      <c r="J128" s="6"/>
      <c r="L128" s="6"/>
      <c r="N128" s="6"/>
      <c r="O128" s="6"/>
      <c r="P128" s="6"/>
      <c r="Q128" s="4"/>
      <c r="X128" s="6"/>
      <c r="Y128" s="6"/>
      <c r="Z128" s="6"/>
      <c r="AE128" s="6"/>
      <c r="AI128" s="6"/>
      <c r="AK128" s="6"/>
      <c r="AM128" s="6"/>
      <c r="AN128" s="6"/>
      <c r="AO128" s="6"/>
      <c r="AP128" s="4"/>
    </row>
    <row r="129" spans="7:42" ht="13.2">
      <c r="G129" s="11"/>
      <c r="H129" s="6"/>
      <c r="J129" s="6"/>
      <c r="L129" s="6"/>
      <c r="N129" s="6"/>
      <c r="O129" s="6"/>
      <c r="P129" s="6"/>
      <c r="Q129" s="4"/>
      <c r="X129" s="6"/>
      <c r="Y129" s="6"/>
      <c r="Z129" s="6"/>
      <c r="AE129" s="6"/>
      <c r="AI129" s="6"/>
      <c r="AK129" s="6"/>
      <c r="AM129" s="6"/>
      <c r="AN129" s="6"/>
      <c r="AO129" s="6"/>
      <c r="AP129" s="4"/>
    </row>
    <row r="130" spans="7:42" ht="13.2">
      <c r="G130" s="11"/>
      <c r="H130" s="6"/>
      <c r="J130" s="6"/>
      <c r="L130" s="6"/>
      <c r="N130" s="6"/>
      <c r="O130" s="6"/>
      <c r="P130" s="6"/>
      <c r="Q130" s="4"/>
      <c r="X130" s="6"/>
      <c r="Y130" s="6"/>
      <c r="Z130" s="6"/>
      <c r="AE130" s="6"/>
      <c r="AI130" s="6"/>
      <c r="AK130" s="6"/>
      <c r="AM130" s="6"/>
      <c r="AN130" s="6"/>
      <c r="AO130" s="6"/>
      <c r="AP130" s="4"/>
    </row>
    <row r="131" spans="7:42" ht="13.2">
      <c r="G131" s="11"/>
      <c r="H131" s="6"/>
      <c r="J131" s="6"/>
      <c r="L131" s="6"/>
      <c r="N131" s="6"/>
      <c r="O131" s="6"/>
      <c r="P131" s="6"/>
      <c r="Q131" s="4"/>
      <c r="X131" s="6"/>
      <c r="Y131" s="6"/>
      <c r="Z131" s="6"/>
      <c r="AE131" s="6"/>
      <c r="AI131" s="6"/>
      <c r="AK131" s="6"/>
      <c r="AM131" s="6"/>
      <c r="AN131" s="6"/>
      <c r="AO131" s="6"/>
      <c r="AP131" s="4"/>
    </row>
    <row r="132" spans="7:42" ht="13.2">
      <c r="G132" s="11"/>
      <c r="H132" s="6"/>
      <c r="J132" s="6"/>
      <c r="L132" s="6"/>
      <c r="N132" s="6"/>
      <c r="O132" s="6"/>
      <c r="P132" s="6"/>
      <c r="Q132" s="4"/>
      <c r="X132" s="6"/>
      <c r="Y132" s="6"/>
      <c r="Z132" s="6"/>
      <c r="AE132" s="6"/>
      <c r="AI132" s="6"/>
      <c r="AK132" s="6"/>
      <c r="AM132" s="6"/>
      <c r="AN132" s="6"/>
      <c r="AO132" s="6"/>
      <c r="AP132" s="4"/>
    </row>
    <row r="133" spans="7:42" ht="13.2">
      <c r="G133" s="11"/>
      <c r="H133" s="6"/>
      <c r="J133" s="6"/>
      <c r="L133" s="6"/>
      <c r="N133" s="6"/>
      <c r="O133" s="6"/>
      <c r="P133" s="6"/>
      <c r="Q133" s="4"/>
      <c r="X133" s="6"/>
      <c r="Y133" s="6"/>
      <c r="Z133" s="6"/>
      <c r="AE133" s="6"/>
      <c r="AI133" s="6"/>
      <c r="AK133" s="6"/>
      <c r="AM133" s="6"/>
      <c r="AN133" s="6"/>
      <c r="AO133" s="6"/>
      <c r="AP133" s="4"/>
    </row>
    <row r="134" spans="7:42" ht="13.2">
      <c r="G134" s="11"/>
      <c r="H134" s="6"/>
      <c r="J134" s="6"/>
      <c r="L134" s="6"/>
      <c r="N134" s="6"/>
      <c r="O134" s="6"/>
      <c r="P134" s="6"/>
      <c r="Q134" s="4"/>
      <c r="X134" s="6"/>
      <c r="Y134" s="6"/>
      <c r="Z134" s="6"/>
      <c r="AE134" s="6"/>
      <c r="AI134" s="6"/>
      <c r="AK134" s="6"/>
      <c r="AM134" s="6"/>
      <c r="AN134" s="6"/>
      <c r="AO134" s="6"/>
      <c r="AP134" s="4"/>
    </row>
    <row r="135" spans="7:42" ht="13.2">
      <c r="G135" s="11"/>
      <c r="H135" s="6"/>
      <c r="J135" s="6"/>
      <c r="L135" s="6"/>
      <c r="N135" s="6"/>
      <c r="O135" s="6"/>
      <c r="P135" s="6"/>
      <c r="Q135" s="4"/>
      <c r="X135" s="6"/>
      <c r="Y135" s="6"/>
      <c r="Z135" s="6"/>
      <c r="AE135" s="6"/>
      <c r="AI135" s="6"/>
      <c r="AK135" s="6"/>
      <c r="AM135" s="6"/>
      <c r="AN135" s="6"/>
      <c r="AO135" s="6"/>
      <c r="AP135" s="4"/>
    </row>
    <row r="136" spans="7:42" ht="13.2">
      <c r="G136" s="11"/>
      <c r="H136" s="6"/>
      <c r="J136" s="6"/>
      <c r="L136" s="6"/>
      <c r="N136" s="6"/>
      <c r="O136" s="6"/>
      <c r="P136" s="6"/>
      <c r="Q136" s="4"/>
      <c r="X136" s="6"/>
      <c r="Y136" s="6"/>
      <c r="Z136" s="6"/>
      <c r="AE136" s="6"/>
      <c r="AI136" s="6"/>
      <c r="AK136" s="6"/>
      <c r="AM136" s="6"/>
      <c r="AN136" s="6"/>
      <c r="AO136" s="6"/>
      <c r="AP136" s="4"/>
    </row>
    <row r="137" spans="7:42" ht="13.2">
      <c r="G137" s="11"/>
      <c r="H137" s="6"/>
      <c r="J137" s="6"/>
      <c r="L137" s="6"/>
      <c r="N137" s="6"/>
      <c r="O137" s="6"/>
      <c r="P137" s="6"/>
      <c r="Q137" s="4"/>
      <c r="X137" s="6"/>
      <c r="Y137" s="6"/>
      <c r="Z137" s="6"/>
      <c r="AE137" s="6"/>
      <c r="AI137" s="6"/>
      <c r="AK137" s="6"/>
      <c r="AM137" s="6"/>
      <c r="AN137" s="6"/>
      <c r="AO137" s="6"/>
      <c r="AP137" s="4"/>
    </row>
    <row r="138" spans="7:42" ht="13.2">
      <c r="G138" s="11"/>
      <c r="H138" s="6"/>
      <c r="J138" s="6"/>
      <c r="L138" s="6"/>
      <c r="N138" s="6"/>
      <c r="O138" s="6"/>
      <c r="P138" s="6"/>
      <c r="Q138" s="4"/>
      <c r="X138" s="6"/>
      <c r="Y138" s="6"/>
      <c r="Z138" s="6"/>
      <c r="AE138" s="6"/>
      <c r="AI138" s="6"/>
      <c r="AK138" s="6"/>
      <c r="AM138" s="6"/>
      <c r="AN138" s="6"/>
      <c r="AO138" s="6"/>
      <c r="AP138" s="4"/>
    </row>
    <row r="139" spans="7:42" ht="13.2">
      <c r="G139" s="11"/>
      <c r="H139" s="6"/>
      <c r="J139" s="6"/>
      <c r="L139" s="6"/>
      <c r="N139" s="6"/>
      <c r="O139" s="6"/>
      <c r="P139" s="6"/>
      <c r="Q139" s="4"/>
      <c r="X139" s="6"/>
      <c r="Y139" s="6"/>
      <c r="Z139" s="6"/>
      <c r="AE139" s="6"/>
      <c r="AI139" s="6"/>
      <c r="AK139" s="6"/>
      <c r="AM139" s="6"/>
      <c r="AN139" s="6"/>
      <c r="AO139" s="6"/>
      <c r="AP139" s="4"/>
    </row>
    <row r="140" spans="7:42" ht="13.2">
      <c r="G140" s="11"/>
      <c r="H140" s="6"/>
      <c r="J140" s="6"/>
      <c r="L140" s="6"/>
      <c r="N140" s="6"/>
      <c r="O140" s="6"/>
      <c r="P140" s="6"/>
      <c r="Q140" s="4"/>
      <c r="X140" s="6"/>
      <c r="Y140" s="6"/>
      <c r="Z140" s="6"/>
      <c r="AE140" s="6"/>
      <c r="AI140" s="6"/>
      <c r="AK140" s="6"/>
      <c r="AM140" s="6"/>
      <c r="AN140" s="6"/>
      <c r="AO140" s="6"/>
      <c r="AP140" s="4"/>
    </row>
    <row r="141" spans="7:42" ht="13.2">
      <c r="G141" s="11"/>
      <c r="H141" s="6"/>
      <c r="J141" s="6"/>
      <c r="L141" s="6"/>
      <c r="N141" s="6"/>
      <c r="O141" s="6"/>
      <c r="P141" s="6"/>
      <c r="Q141" s="4"/>
      <c r="X141" s="6"/>
      <c r="Y141" s="6"/>
      <c r="Z141" s="6"/>
      <c r="AE141" s="6"/>
      <c r="AI141" s="6"/>
      <c r="AK141" s="6"/>
      <c r="AM141" s="6"/>
      <c r="AN141" s="6"/>
      <c r="AO141" s="6"/>
      <c r="AP141" s="4"/>
    </row>
    <row r="142" spans="7:42" ht="13.2">
      <c r="G142" s="11"/>
      <c r="H142" s="6"/>
      <c r="J142" s="6"/>
      <c r="L142" s="6"/>
      <c r="N142" s="6"/>
      <c r="O142" s="6"/>
      <c r="P142" s="6"/>
      <c r="Q142" s="4"/>
      <c r="X142" s="6"/>
      <c r="Y142" s="6"/>
      <c r="Z142" s="6"/>
      <c r="AE142" s="6"/>
      <c r="AI142" s="6"/>
      <c r="AK142" s="6"/>
      <c r="AM142" s="6"/>
      <c r="AN142" s="6"/>
      <c r="AO142" s="6"/>
      <c r="AP142" s="4"/>
    </row>
    <row r="143" spans="7:42" ht="13.2">
      <c r="G143" s="11"/>
      <c r="H143" s="6"/>
      <c r="J143" s="6"/>
      <c r="L143" s="6"/>
      <c r="N143" s="6"/>
      <c r="O143" s="6"/>
      <c r="P143" s="6"/>
      <c r="Q143" s="4"/>
      <c r="X143" s="6"/>
      <c r="Y143" s="6"/>
      <c r="Z143" s="6"/>
      <c r="AE143" s="6"/>
      <c r="AI143" s="6"/>
      <c r="AK143" s="6"/>
      <c r="AM143" s="6"/>
      <c r="AN143" s="6"/>
      <c r="AO143" s="6"/>
      <c r="AP143" s="4"/>
    </row>
    <row r="144" spans="7:42" ht="13.2">
      <c r="G144" s="11"/>
      <c r="H144" s="6"/>
      <c r="J144" s="6"/>
      <c r="L144" s="6"/>
      <c r="N144" s="6"/>
      <c r="O144" s="6"/>
      <c r="P144" s="6"/>
      <c r="Q144" s="4"/>
      <c r="X144" s="6"/>
      <c r="Y144" s="6"/>
      <c r="Z144" s="6"/>
      <c r="AE144" s="6"/>
      <c r="AI144" s="6"/>
      <c r="AK144" s="6"/>
      <c r="AM144" s="6"/>
      <c r="AN144" s="6"/>
      <c r="AO144" s="6"/>
      <c r="AP144" s="4"/>
    </row>
    <row r="145" spans="7:42" ht="13.2">
      <c r="G145" s="11"/>
      <c r="H145" s="6"/>
      <c r="J145" s="6"/>
      <c r="L145" s="6"/>
      <c r="N145" s="6"/>
      <c r="O145" s="6"/>
      <c r="P145" s="6"/>
      <c r="Q145" s="4"/>
      <c r="X145" s="6"/>
      <c r="Y145" s="6"/>
      <c r="Z145" s="6"/>
      <c r="AE145" s="6"/>
      <c r="AI145" s="6"/>
      <c r="AK145" s="6"/>
      <c r="AM145" s="6"/>
      <c r="AN145" s="6"/>
      <c r="AO145" s="6"/>
      <c r="AP145" s="4"/>
    </row>
    <row r="146" spans="7:42" ht="13.2">
      <c r="G146" s="11"/>
      <c r="H146" s="6"/>
      <c r="J146" s="6"/>
      <c r="L146" s="6"/>
      <c r="N146" s="6"/>
      <c r="O146" s="6"/>
      <c r="P146" s="6"/>
      <c r="Q146" s="4"/>
      <c r="X146" s="6"/>
      <c r="Y146" s="6"/>
      <c r="Z146" s="6"/>
      <c r="AE146" s="6"/>
      <c r="AI146" s="6"/>
      <c r="AK146" s="6"/>
      <c r="AM146" s="6"/>
      <c r="AN146" s="6"/>
      <c r="AO146" s="6"/>
      <c r="AP146" s="4"/>
    </row>
    <row r="147" spans="7:42" ht="13.2">
      <c r="G147" s="11"/>
      <c r="H147" s="6"/>
      <c r="J147" s="6"/>
      <c r="L147" s="6"/>
      <c r="N147" s="6"/>
      <c r="O147" s="6"/>
      <c r="P147" s="6"/>
      <c r="Q147" s="4"/>
      <c r="X147" s="6"/>
      <c r="Y147" s="6"/>
      <c r="Z147" s="6"/>
      <c r="AE147" s="6"/>
      <c r="AI147" s="6"/>
      <c r="AK147" s="6"/>
      <c r="AM147" s="6"/>
      <c r="AN147" s="6"/>
      <c r="AO147" s="6"/>
      <c r="AP147" s="4"/>
    </row>
    <row r="148" spans="7:42" ht="13.2">
      <c r="G148" s="11"/>
      <c r="H148" s="6"/>
      <c r="J148" s="6"/>
      <c r="L148" s="6"/>
      <c r="N148" s="6"/>
      <c r="O148" s="6"/>
      <c r="P148" s="6"/>
      <c r="Q148" s="4"/>
      <c r="X148" s="6"/>
      <c r="Y148" s="6"/>
      <c r="Z148" s="6"/>
      <c r="AE148" s="6"/>
      <c r="AI148" s="6"/>
      <c r="AK148" s="6"/>
      <c r="AM148" s="6"/>
      <c r="AN148" s="6"/>
      <c r="AO148" s="6"/>
      <c r="AP148" s="4"/>
    </row>
    <row r="149" spans="7:42" ht="13.2">
      <c r="G149" s="11"/>
      <c r="H149" s="6"/>
      <c r="J149" s="6"/>
      <c r="L149" s="6"/>
      <c r="N149" s="6"/>
      <c r="O149" s="6"/>
      <c r="P149" s="6"/>
      <c r="Q149" s="4"/>
      <c r="X149" s="6"/>
      <c r="Y149" s="6"/>
      <c r="Z149" s="6"/>
      <c r="AE149" s="6"/>
      <c r="AI149" s="6"/>
      <c r="AK149" s="6"/>
      <c r="AM149" s="6"/>
      <c r="AN149" s="6"/>
      <c r="AO149" s="6"/>
      <c r="AP149" s="4"/>
    </row>
    <row r="150" spans="7:42" ht="13.2">
      <c r="G150" s="11"/>
      <c r="H150" s="6"/>
      <c r="J150" s="6"/>
      <c r="L150" s="6"/>
      <c r="N150" s="6"/>
      <c r="O150" s="6"/>
      <c r="P150" s="6"/>
      <c r="Q150" s="4"/>
      <c r="X150" s="6"/>
      <c r="Y150" s="6"/>
      <c r="Z150" s="6"/>
      <c r="AE150" s="6"/>
      <c r="AI150" s="6"/>
      <c r="AK150" s="6"/>
      <c r="AM150" s="6"/>
      <c r="AN150" s="6"/>
      <c r="AO150" s="6"/>
      <c r="AP150" s="4"/>
    </row>
    <row r="151" spans="7:42" ht="13.2">
      <c r="G151" s="11"/>
      <c r="H151" s="6"/>
      <c r="J151" s="6"/>
      <c r="L151" s="6"/>
      <c r="N151" s="6"/>
      <c r="O151" s="6"/>
      <c r="P151" s="6"/>
      <c r="Q151" s="4"/>
      <c r="X151" s="6"/>
      <c r="Y151" s="6"/>
      <c r="Z151" s="6"/>
      <c r="AE151" s="6"/>
      <c r="AI151" s="6"/>
      <c r="AK151" s="6"/>
      <c r="AM151" s="6"/>
      <c r="AN151" s="6"/>
      <c r="AO151" s="6"/>
      <c r="AP151" s="4"/>
    </row>
    <row r="152" spans="7:42" ht="13.2">
      <c r="G152" s="11"/>
      <c r="H152" s="6"/>
      <c r="J152" s="6"/>
      <c r="L152" s="6"/>
      <c r="N152" s="6"/>
      <c r="O152" s="6"/>
      <c r="P152" s="6"/>
      <c r="Q152" s="4"/>
      <c r="X152" s="6"/>
      <c r="Y152" s="6"/>
      <c r="Z152" s="6"/>
      <c r="AE152" s="6"/>
      <c r="AI152" s="6"/>
      <c r="AK152" s="6"/>
      <c r="AM152" s="6"/>
      <c r="AN152" s="6"/>
      <c r="AO152" s="6"/>
      <c r="AP152" s="4"/>
    </row>
    <row r="153" spans="7:42" ht="13.2">
      <c r="G153" s="11"/>
      <c r="H153" s="6"/>
      <c r="J153" s="6"/>
      <c r="L153" s="6"/>
      <c r="N153" s="6"/>
      <c r="O153" s="6"/>
      <c r="P153" s="6"/>
      <c r="Q153" s="4"/>
      <c r="X153" s="6"/>
      <c r="Y153" s="6"/>
      <c r="Z153" s="6"/>
      <c r="AE153" s="6"/>
      <c r="AI153" s="6"/>
      <c r="AK153" s="6"/>
      <c r="AM153" s="6"/>
      <c r="AN153" s="6"/>
      <c r="AO153" s="6"/>
      <c r="AP153" s="4"/>
    </row>
    <row r="154" spans="7:42" ht="13.2">
      <c r="G154" s="11"/>
      <c r="H154" s="6"/>
      <c r="J154" s="6"/>
      <c r="L154" s="6"/>
      <c r="N154" s="6"/>
      <c r="O154" s="6"/>
      <c r="P154" s="6"/>
      <c r="Q154" s="4"/>
      <c r="X154" s="6"/>
      <c r="Y154" s="6"/>
      <c r="Z154" s="6"/>
      <c r="AE154" s="6"/>
      <c r="AI154" s="6"/>
      <c r="AK154" s="6"/>
      <c r="AM154" s="6"/>
      <c r="AN154" s="6"/>
      <c r="AO154" s="6"/>
      <c r="AP154" s="4"/>
    </row>
    <row r="155" spans="7:42" ht="13.2">
      <c r="G155" s="11"/>
      <c r="H155" s="6"/>
      <c r="J155" s="6"/>
      <c r="L155" s="6"/>
      <c r="N155" s="6"/>
      <c r="O155" s="6"/>
      <c r="P155" s="6"/>
      <c r="Q155" s="4"/>
      <c r="X155" s="6"/>
      <c r="Y155" s="6"/>
      <c r="Z155" s="6"/>
      <c r="AE155" s="6"/>
      <c r="AI155" s="6"/>
      <c r="AK155" s="6"/>
      <c r="AM155" s="6"/>
      <c r="AN155" s="6"/>
      <c r="AO155" s="6"/>
      <c r="AP155" s="4"/>
    </row>
    <row r="156" spans="7:42" ht="13.2">
      <c r="G156" s="11"/>
      <c r="H156" s="6"/>
      <c r="J156" s="6"/>
      <c r="L156" s="6"/>
      <c r="N156" s="6"/>
      <c r="O156" s="6"/>
      <c r="P156" s="6"/>
      <c r="Q156" s="4"/>
      <c r="X156" s="6"/>
      <c r="Y156" s="6"/>
      <c r="Z156" s="6"/>
      <c r="AE156" s="6"/>
      <c r="AI156" s="6"/>
      <c r="AK156" s="6"/>
      <c r="AM156" s="6"/>
      <c r="AN156" s="6"/>
      <c r="AO156" s="6"/>
      <c r="AP156" s="4"/>
    </row>
    <row r="157" spans="7:42" ht="13.2">
      <c r="G157" s="11"/>
      <c r="H157" s="6"/>
      <c r="J157" s="6"/>
      <c r="L157" s="6"/>
      <c r="N157" s="6"/>
      <c r="O157" s="6"/>
      <c r="P157" s="6"/>
      <c r="Q157" s="4"/>
      <c r="X157" s="6"/>
      <c r="Y157" s="6"/>
      <c r="Z157" s="6"/>
      <c r="AE157" s="6"/>
      <c r="AI157" s="6"/>
      <c r="AK157" s="6"/>
      <c r="AM157" s="6"/>
      <c r="AN157" s="6"/>
      <c r="AO157" s="6"/>
      <c r="AP157" s="4"/>
    </row>
    <row r="158" spans="7:42" ht="13.2">
      <c r="G158" s="11"/>
      <c r="H158" s="6"/>
      <c r="J158" s="6"/>
      <c r="L158" s="6"/>
      <c r="N158" s="6"/>
      <c r="O158" s="6"/>
      <c r="P158" s="6"/>
      <c r="Q158" s="4"/>
      <c r="X158" s="6"/>
      <c r="Y158" s="6"/>
      <c r="Z158" s="6"/>
      <c r="AE158" s="6"/>
      <c r="AI158" s="6"/>
      <c r="AK158" s="6"/>
      <c r="AM158" s="6"/>
      <c r="AN158" s="6"/>
      <c r="AO158" s="6"/>
      <c r="AP158" s="4"/>
    </row>
    <row r="159" spans="7:42" ht="13.2">
      <c r="G159" s="11"/>
      <c r="H159" s="6"/>
      <c r="J159" s="6"/>
      <c r="L159" s="6"/>
      <c r="N159" s="6"/>
      <c r="O159" s="6"/>
      <c r="P159" s="6"/>
      <c r="Q159" s="4"/>
      <c r="X159" s="6"/>
      <c r="Y159" s="6"/>
      <c r="Z159" s="6"/>
      <c r="AE159" s="6"/>
      <c r="AI159" s="6"/>
      <c r="AK159" s="6"/>
      <c r="AM159" s="6"/>
      <c r="AN159" s="6"/>
      <c r="AO159" s="6"/>
      <c r="AP159" s="4"/>
    </row>
    <row r="160" spans="7:42" ht="13.2">
      <c r="G160" s="11"/>
      <c r="H160" s="6"/>
      <c r="J160" s="6"/>
      <c r="L160" s="6"/>
      <c r="N160" s="6"/>
      <c r="O160" s="6"/>
      <c r="P160" s="6"/>
      <c r="Q160" s="4"/>
      <c r="X160" s="6"/>
      <c r="Y160" s="6"/>
      <c r="Z160" s="6"/>
      <c r="AE160" s="6"/>
      <c r="AI160" s="6"/>
      <c r="AK160" s="6"/>
      <c r="AM160" s="6"/>
      <c r="AN160" s="6"/>
      <c r="AO160" s="6"/>
      <c r="AP160" s="4"/>
    </row>
    <row r="161" spans="7:42" ht="13.2">
      <c r="G161" s="11"/>
      <c r="H161" s="6"/>
      <c r="J161" s="6"/>
      <c r="L161" s="6"/>
      <c r="N161" s="6"/>
      <c r="O161" s="6"/>
      <c r="P161" s="6"/>
      <c r="Q161" s="4"/>
      <c r="X161" s="6"/>
      <c r="Y161" s="6"/>
      <c r="Z161" s="6"/>
      <c r="AE161" s="6"/>
      <c r="AI161" s="6"/>
      <c r="AK161" s="6"/>
      <c r="AM161" s="6"/>
      <c r="AN161" s="6"/>
      <c r="AO161" s="6"/>
      <c r="AP161" s="4"/>
    </row>
    <row r="162" spans="7:42" ht="13.2">
      <c r="G162" s="11"/>
      <c r="H162" s="6"/>
      <c r="J162" s="6"/>
      <c r="L162" s="6"/>
      <c r="N162" s="6"/>
      <c r="O162" s="6"/>
      <c r="P162" s="6"/>
      <c r="Q162" s="4"/>
      <c r="X162" s="6"/>
      <c r="Y162" s="6"/>
      <c r="Z162" s="6"/>
      <c r="AE162" s="6"/>
      <c r="AI162" s="6"/>
      <c r="AK162" s="6"/>
      <c r="AM162" s="6"/>
      <c r="AN162" s="6"/>
      <c r="AO162" s="6"/>
      <c r="AP162" s="4"/>
    </row>
    <row r="163" spans="7:42" ht="13.2">
      <c r="G163" s="11"/>
      <c r="H163" s="6"/>
      <c r="J163" s="6"/>
      <c r="L163" s="6"/>
      <c r="N163" s="6"/>
      <c r="O163" s="6"/>
      <c r="P163" s="6"/>
      <c r="Q163" s="4"/>
      <c r="X163" s="6"/>
      <c r="Y163" s="6"/>
      <c r="Z163" s="6"/>
      <c r="AE163" s="6"/>
      <c r="AI163" s="6"/>
      <c r="AK163" s="6"/>
      <c r="AM163" s="6"/>
      <c r="AN163" s="6"/>
      <c r="AO163" s="6"/>
      <c r="AP163" s="4"/>
    </row>
    <row r="164" spans="7:42" ht="13.2">
      <c r="G164" s="11"/>
      <c r="H164" s="6"/>
      <c r="J164" s="6"/>
      <c r="L164" s="6"/>
      <c r="N164" s="6"/>
      <c r="O164" s="6"/>
      <c r="P164" s="6"/>
      <c r="Q164" s="4"/>
      <c r="X164" s="6"/>
      <c r="Y164" s="6"/>
      <c r="Z164" s="6"/>
      <c r="AE164" s="6"/>
      <c r="AI164" s="6"/>
      <c r="AK164" s="6"/>
      <c r="AM164" s="6"/>
      <c r="AN164" s="6"/>
      <c r="AO164" s="6"/>
      <c r="AP164" s="4"/>
    </row>
    <row r="165" spans="7:42" ht="13.2">
      <c r="G165" s="11"/>
      <c r="H165" s="6"/>
      <c r="J165" s="6"/>
      <c r="L165" s="6"/>
      <c r="N165" s="6"/>
      <c r="O165" s="6"/>
      <c r="P165" s="6"/>
      <c r="Q165" s="4"/>
      <c r="X165" s="6"/>
      <c r="Y165" s="6"/>
      <c r="Z165" s="6"/>
      <c r="AE165" s="6"/>
      <c r="AI165" s="6"/>
      <c r="AK165" s="6"/>
      <c r="AM165" s="6"/>
      <c r="AN165" s="6"/>
      <c r="AO165" s="6"/>
      <c r="AP165" s="4"/>
    </row>
    <row r="166" spans="7:42" ht="13.2">
      <c r="G166" s="11"/>
      <c r="H166" s="6"/>
      <c r="J166" s="6"/>
      <c r="L166" s="6"/>
      <c r="N166" s="6"/>
      <c r="O166" s="6"/>
      <c r="P166" s="6"/>
      <c r="Q166" s="4"/>
      <c r="X166" s="6"/>
      <c r="Y166" s="6"/>
      <c r="Z166" s="6"/>
      <c r="AE166" s="6"/>
      <c r="AI166" s="6"/>
      <c r="AK166" s="6"/>
      <c r="AM166" s="6"/>
      <c r="AN166" s="6"/>
      <c r="AO166" s="6"/>
      <c r="AP166" s="4"/>
    </row>
    <row r="167" spans="7:42" ht="13.2">
      <c r="G167" s="11"/>
      <c r="H167" s="6"/>
      <c r="J167" s="6"/>
      <c r="L167" s="6"/>
      <c r="N167" s="6"/>
      <c r="O167" s="6"/>
      <c r="P167" s="6"/>
      <c r="Q167" s="4"/>
      <c r="X167" s="6"/>
      <c r="Y167" s="6"/>
      <c r="Z167" s="6"/>
      <c r="AE167" s="6"/>
      <c r="AI167" s="6"/>
      <c r="AK167" s="6"/>
      <c r="AM167" s="6"/>
      <c r="AN167" s="6"/>
      <c r="AO167" s="6"/>
      <c r="AP167" s="4"/>
    </row>
    <row r="168" spans="7:42" ht="13.2">
      <c r="G168" s="11"/>
      <c r="H168" s="6"/>
      <c r="J168" s="6"/>
      <c r="L168" s="6"/>
      <c r="N168" s="6"/>
      <c r="O168" s="6"/>
      <c r="P168" s="6"/>
      <c r="Q168" s="4"/>
      <c r="X168" s="6"/>
      <c r="Y168" s="6"/>
      <c r="Z168" s="6"/>
      <c r="AE168" s="6"/>
      <c r="AI168" s="6"/>
      <c r="AK168" s="6"/>
      <c r="AM168" s="6"/>
      <c r="AN168" s="6"/>
      <c r="AO168" s="6"/>
      <c r="AP168" s="4"/>
    </row>
    <row r="169" spans="7:42" ht="13.2">
      <c r="G169" s="11"/>
      <c r="H169" s="6"/>
      <c r="J169" s="6"/>
      <c r="L169" s="6"/>
      <c r="N169" s="6"/>
      <c r="O169" s="6"/>
      <c r="P169" s="6"/>
      <c r="Q169" s="4"/>
      <c r="X169" s="6"/>
      <c r="Y169" s="6"/>
      <c r="Z169" s="6"/>
      <c r="AE169" s="6"/>
      <c r="AI169" s="6"/>
      <c r="AK169" s="6"/>
      <c r="AM169" s="6"/>
      <c r="AN169" s="6"/>
      <c r="AO169" s="6"/>
      <c r="AP169" s="4"/>
    </row>
    <row r="170" spans="7:42" ht="13.2">
      <c r="G170" s="11"/>
      <c r="H170" s="6"/>
      <c r="J170" s="6"/>
      <c r="L170" s="6"/>
      <c r="N170" s="6"/>
      <c r="O170" s="6"/>
      <c r="P170" s="6"/>
      <c r="Q170" s="4"/>
      <c r="X170" s="6"/>
      <c r="Y170" s="6"/>
      <c r="Z170" s="6"/>
      <c r="AE170" s="6"/>
      <c r="AI170" s="6"/>
      <c r="AK170" s="6"/>
      <c r="AM170" s="6"/>
      <c r="AN170" s="6"/>
      <c r="AO170" s="6"/>
      <c r="AP170" s="4"/>
    </row>
    <row r="171" spans="7:42" ht="13.2">
      <c r="G171" s="11"/>
      <c r="H171" s="6"/>
      <c r="J171" s="6"/>
      <c r="L171" s="6"/>
      <c r="N171" s="6"/>
      <c r="O171" s="6"/>
      <c r="P171" s="6"/>
      <c r="Q171" s="4"/>
      <c r="X171" s="6"/>
      <c r="Y171" s="6"/>
      <c r="Z171" s="6"/>
      <c r="AE171" s="6"/>
      <c r="AI171" s="6"/>
      <c r="AK171" s="6"/>
      <c r="AM171" s="6"/>
      <c r="AN171" s="6"/>
      <c r="AO171" s="6"/>
      <c r="AP171" s="4"/>
    </row>
    <row r="172" spans="7:42" ht="13.2">
      <c r="G172" s="11"/>
      <c r="H172" s="6"/>
      <c r="J172" s="6"/>
      <c r="L172" s="6"/>
      <c r="N172" s="6"/>
      <c r="O172" s="6"/>
      <c r="P172" s="6"/>
      <c r="Q172" s="4"/>
      <c r="X172" s="6"/>
      <c r="Y172" s="6"/>
      <c r="Z172" s="6"/>
      <c r="AE172" s="6"/>
      <c r="AI172" s="6"/>
      <c r="AK172" s="6"/>
      <c r="AM172" s="6"/>
      <c r="AN172" s="6"/>
      <c r="AO172" s="6"/>
      <c r="AP172" s="4"/>
    </row>
    <row r="173" spans="7:42" ht="13.2">
      <c r="G173" s="11"/>
      <c r="H173" s="6"/>
      <c r="J173" s="6"/>
      <c r="L173" s="6"/>
      <c r="N173" s="6"/>
      <c r="O173" s="6"/>
      <c r="P173" s="6"/>
      <c r="Q173" s="4"/>
      <c r="X173" s="6"/>
      <c r="Y173" s="6"/>
      <c r="Z173" s="6"/>
      <c r="AE173" s="6"/>
      <c r="AI173" s="6"/>
      <c r="AK173" s="6"/>
      <c r="AM173" s="6"/>
      <c r="AN173" s="6"/>
      <c r="AO173" s="6"/>
      <c r="AP173" s="4"/>
    </row>
    <row r="174" spans="7:42" ht="13.2">
      <c r="G174" s="11"/>
      <c r="H174" s="6"/>
      <c r="J174" s="6"/>
      <c r="L174" s="6"/>
      <c r="N174" s="6"/>
      <c r="O174" s="6"/>
      <c r="P174" s="6"/>
      <c r="Q174" s="4"/>
      <c r="X174" s="6"/>
      <c r="Y174" s="6"/>
      <c r="Z174" s="6"/>
      <c r="AE174" s="6"/>
      <c r="AI174" s="6"/>
      <c r="AK174" s="6"/>
      <c r="AM174" s="6"/>
      <c r="AN174" s="6"/>
      <c r="AO174" s="6"/>
      <c r="AP174" s="4"/>
    </row>
    <row r="175" spans="7:42" ht="13.2">
      <c r="G175" s="11"/>
      <c r="H175" s="6"/>
      <c r="J175" s="6"/>
      <c r="L175" s="6"/>
      <c r="N175" s="6"/>
      <c r="O175" s="6"/>
      <c r="P175" s="6"/>
      <c r="Q175" s="4"/>
      <c r="X175" s="6"/>
      <c r="Y175" s="6"/>
      <c r="Z175" s="6"/>
      <c r="AE175" s="6"/>
      <c r="AI175" s="6"/>
      <c r="AK175" s="6"/>
      <c r="AM175" s="6"/>
      <c r="AN175" s="6"/>
      <c r="AO175" s="6"/>
      <c r="AP175" s="4"/>
    </row>
    <row r="176" spans="7:42" ht="13.2">
      <c r="G176" s="11"/>
      <c r="H176" s="6"/>
      <c r="J176" s="6"/>
      <c r="L176" s="6"/>
      <c r="N176" s="6"/>
      <c r="O176" s="6"/>
      <c r="P176" s="6"/>
      <c r="Q176" s="4"/>
      <c r="X176" s="6"/>
      <c r="Y176" s="6"/>
      <c r="Z176" s="6"/>
      <c r="AE176" s="6"/>
      <c r="AI176" s="6"/>
      <c r="AK176" s="6"/>
      <c r="AM176" s="6"/>
      <c r="AN176" s="6"/>
      <c r="AO176" s="6"/>
      <c r="AP176" s="4"/>
    </row>
    <row r="177" spans="7:42" ht="13.2">
      <c r="G177" s="11"/>
      <c r="H177" s="6"/>
      <c r="J177" s="6"/>
      <c r="L177" s="6"/>
      <c r="N177" s="6"/>
      <c r="O177" s="6"/>
      <c r="P177" s="6"/>
      <c r="Q177" s="4"/>
      <c r="X177" s="6"/>
      <c r="Y177" s="6"/>
      <c r="Z177" s="6"/>
      <c r="AE177" s="6"/>
      <c r="AI177" s="6"/>
      <c r="AK177" s="6"/>
      <c r="AM177" s="6"/>
      <c r="AN177" s="6"/>
      <c r="AO177" s="6"/>
      <c r="AP177" s="4"/>
    </row>
    <row r="178" spans="7:42" ht="13.2">
      <c r="G178" s="11"/>
      <c r="H178" s="6"/>
      <c r="J178" s="6"/>
      <c r="L178" s="6"/>
      <c r="N178" s="6"/>
      <c r="O178" s="6"/>
      <c r="P178" s="6"/>
      <c r="Q178" s="4"/>
      <c r="X178" s="6"/>
      <c r="Y178" s="6"/>
      <c r="Z178" s="6"/>
      <c r="AE178" s="6"/>
      <c r="AI178" s="6"/>
      <c r="AK178" s="6"/>
      <c r="AM178" s="6"/>
      <c r="AN178" s="6"/>
      <c r="AO178" s="6"/>
      <c r="AP178" s="4"/>
    </row>
    <row r="179" spans="7:42" ht="13.2">
      <c r="G179" s="11"/>
      <c r="H179" s="6"/>
      <c r="J179" s="6"/>
      <c r="L179" s="6"/>
      <c r="N179" s="6"/>
      <c r="O179" s="6"/>
      <c r="P179" s="6"/>
      <c r="Q179" s="4"/>
      <c r="X179" s="6"/>
      <c r="Y179" s="6"/>
      <c r="Z179" s="6"/>
      <c r="AE179" s="6"/>
      <c r="AI179" s="6"/>
      <c r="AK179" s="6"/>
      <c r="AM179" s="6"/>
      <c r="AN179" s="6"/>
      <c r="AO179" s="6"/>
      <c r="AP179" s="4"/>
    </row>
    <row r="180" spans="7:42" ht="13.2">
      <c r="G180" s="11"/>
      <c r="H180" s="6"/>
      <c r="J180" s="6"/>
      <c r="L180" s="6"/>
      <c r="N180" s="6"/>
      <c r="O180" s="6"/>
      <c r="P180" s="6"/>
      <c r="Q180" s="4"/>
      <c r="X180" s="6"/>
      <c r="Y180" s="6"/>
      <c r="Z180" s="6"/>
      <c r="AE180" s="6"/>
      <c r="AI180" s="6"/>
      <c r="AK180" s="6"/>
      <c r="AM180" s="6"/>
      <c r="AN180" s="6"/>
      <c r="AO180" s="6"/>
      <c r="AP180" s="4"/>
    </row>
    <row r="181" spans="7:42" ht="13.2">
      <c r="G181" s="11"/>
      <c r="H181" s="6"/>
      <c r="J181" s="6"/>
      <c r="L181" s="6"/>
      <c r="N181" s="6"/>
      <c r="O181" s="6"/>
      <c r="P181" s="6"/>
      <c r="Q181" s="4"/>
      <c r="X181" s="6"/>
      <c r="Y181" s="6"/>
      <c r="Z181" s="6"/>
      <c r="AE181" s="6"/>
      <c r="AI181" s="6"/>
      <c r="AK181" s="6"/>
      <c r="AM181" s="6"/>
      <c r="AN181" s="6"/>
      <c r="AO181" s="6"/>
      <c r="AP181" s="4"/>
    </row>
    <row r="182" spans="7:42" ht="13.2">
      <c r="G182" s="11"/>
      <c r="H182" s="6"/>
      <c r="J182" s="6"/>
      <c r="L182" s="6"/>
      <c r="N182" s="6"/>
      <c r="O182" s="6"/>
      <c r="P182" s="6"/>
      <c r="Q182" s="4"/>
      <c r="X182" s="6"/>
      <c r="Y182" s="6"/>
      <c r="Z182" s="6"/>
      <c r="AE182" s="6"/>
      <c r="AI182" s="6"/>
      <c r="AK182" s="6"/>
      <c r="AM182" s="6"/>
      <c r="AN182" s="6"/>
      <c r="AO182" s="6"/>
      <c r="AP182" s="4"/>
    </row>
    <row r="183" spans="7:42" ht="13.2">
      <c r="G183" s="11"/>
      <c r="H183" s="6"/>
      <c r="J183" s="6"/>
      <c r="L183" s="6"/>
      <c r="N183" s="6"/>
      <c r="O183" s="6"/>
      <c r="P183" s="6"/>
      <c r="Q183" s="4"/>
      <c r="X183" s="6"/>
      <c r="Y183" s="6"/>
      <c r="Z183" s="6"/>
      <c r="AE183" s="6"/>
      <c r="AI183" s="6"/>
      <c r="AK183" s="6"/>
      <c r="AM183" s="6"/>
      <c r="AN183" s="6"/>
      <c r="AO183" s="6"/>
      <c r="AP183" s="4"/>
    </row>
    <row r="184" spans="7:42" ht="13.2">
      <c r="G184" s="11"/>
      <c r="H184" s="6"/>
      <c r="J184" s="6"/>
      <c r="L184" s="6"/>
      <c r="N184" s="6"/>
      <c r="O184" s="6"/>
      <c r="P184" s="6"/>
      <c r="Q184" s="4"/>
      <c r="X184" s="6"/>
      <c r="Y184" s="6"/>
      <c r="Z184" s="6"/>
      <c r="AE184" s="6"/>
      <c r="AI184" s="6"/>
      <c r="AK184" s="6"/>
      <c r="AM184" s="6"/>
      <c r="AN184" s="6"/>
      <c r="AO184" s="6"/>
      <c r="AP184" s="4"/>
    </row>
    <row r="185" spans="7:42" ht="13.2">
      <c r="G185" s="11"/>
      <c r="H185" s="6"/>
      <c r="J185" s="6"/>
      <c r="L185" s="6"/>
      <c r="N185" s="6"/>
      <c r="O185" s="6"/>
      <c r="P185" s="6"/>
      <c r="Q185" s="4"/>
      <c r="X185" s="6"/>
      <c r="Y185" s="6"/>
      <c r="Z185" s="6"/>
      <c r="AE185" s="6"/>
      <c r="AI185" s="6"/>
      <c r="AK185" s="6"/>
      <c r="AM185" s="6"/>
      <c r="AN185" s="6"/>
      <c r="AO185" s="6"/>
      <c r="AP185" s="4"/>
    </row>
    <row r="186" spans="7:42" ht="13.2">
      <c r="G186" s="11"/>
      <c r="H186" s="6"/>
      <c r="J186" s="6"/>
      <c r="L186" s="6"/>
      <c r="N186" s="6"/>
      <c r="O186" s="6"/>
      <c r="P186" s="6"/>
      <c r="Q186" s="4"/>
      <c r="X186" s="6"/>
      <c r="Y186" s="6"/>
      <c r="Z186" s="6"/>
      <c r="AE186" s="6"/>
      <c r="AI186" s="6"/>
      <c r="AK186" s="6"/>
      <c r="AM186" s="6"/>
      <c r="AN186" s="6"/>
      <c r="AO186" s="6"/>
      <c r="AP186" s="4"/>
    </row>
    <row r="187" spans="7:42" ht="13.2">
      <c r="G187" s="11"/>
      <c r="H187" s="6"/>
      <c r="J187" s="6"/>
      <c r="L187" s="6"/>
      <c r="N187" s="6"/>
      <c r="O187" s="6"/>
      <c r="P187" s="6"/>
      <c r="Q187" s="4"/>
      <c r="X187" s="6"/>
      <c r="Y187" s="6"/>
      <c r="Z187" s="6"/>
      <c r="AE187" s="6"/>
      <c r="AI187" s="6"/>
      <c r="AK187" s="6"/>
      <c r="AM187" s="6"/>
      <c r="AN187" s="6"/>
      <c r="AO187" s="6"/>
      <c r="AP187" s="4"/>
    </row>
    <row r="188" spans="7:42" ht="13.2">
      <c r="G188" s="11"/>
      <c r="H188" s="6"/>
      <c r="J188" s="6"/>
      <c r="L188" s="6"/>
      <c r="N188" s="6"/>
      <c r="O188" s="6"/>
      <c r="P188" s="6"/>
      <c r="Q188" s="4"/>
      <c r="X188" s="6"/>
      <c r="Y188" s="6"/>
      <c r="Z188" s="6"/>
      <c r="AE188" s="6"/>
      <c r="AI188" s="6"/>
      <c r="AK188" s="6"/>
      <c r="AM188" s="6"/>
      <c r="AN188" s="6"/>
      <c r="AO188" s="6"/>
      <c r="AP188" s="4"/>
    </row>
    <row r="189" spans="7:42" ht="13.2">
      <c r="G189" s="11"/>
      <c r="H189" s="6"/>
      <c r="J189" s="6"/>
      <c r="L189" s="6"/>
      <c r="N189" s="6"/>
      <c r="O189" s="6"/>
      <c r="P189" s="6"/>
      <c r="Q189" s="4"/>
      <c r="X189" s="6"/>
      <c r="Y189" s="6"/>
      <c r="Z189" s="6"/>
      <c r="AE189" s="6"/>
      <c r="AI189" s="6"/>
      <c r="AK189" s="6"/>
      <c r="AM189" s="6"/>
      <c r="AN189" s="6"/>
      <c r="AO189" s="6"/>
      <c r="AP189" s="4"/>
    </row>
    <row r="190" spans="7:42" ht="13.2">
      <c r="G190" s="11"/>
      <c r="H190" s="6"/>
      <c r="J190" s="6"/>
      <c r="L190" s="6"/>
      <c r="N190" s="6"/>
      <c r="O190" s="6"/>
      <c r="P190" s="6"/>
      <c r="Q190" s="4"/>
      <c r="X190" s="6"/>
      <c r="Y190" s="6"/>
      <c r="Z190" s="6"/>
      <c r="AE190" s="6"/>
      <c r="AI190" s="6"/>
      <c r="AK190" s="6"/>
      <c r="AM190" s="6"/>
      <c r="AN190" s="6"/>
      <c r="AO190" s="6"/>
      <c r="AP190" s="4"/>
    </row>
    <row r="191" spans="7:42" ht="13.2">
      <c r="G191" s="11"/>
      <c r="H191" s="6"/>
      <c r="J191" s="6"/>
      <c r="L191" s="6"/>
      <c r="N191" s="6"/>
      <c r="O191" s="6"/>
      <c r="P191" s="6"/>
      <c r="Q191" s="4"/>
      <c r="X191" s="6"/>
      <c r="Y191" s="6"/>
      <c r="Z191" s="6"/>
      <c r="AE191" s="6"/>
      <c r="AI191" s="6"/>
      <c r="AK191" s="6"/>
      <c r="AM191" s="6"/>
      <c r="AN191" s="6"/>
      <c r="AO191" s="6"/>
      <c r="AP191" s="4"/>
    </row>
    <row r="192" spans="7:42" ht="13.2">
      <c r="G192" s="11"/>
      <c r="H192" s="6"/>
      <c r="J192" s="6"/>
      <c r="L192" s="6"/>
      <c r="N192" s="6"/>
      <c r="O192" s="6"/>
      <c r="P192" s="6"/>
      <c r="Q192" s="4"/>
      <c r="X192" s="6"/>
      <c r="Y192" s="6"/>
      <c r="Z192" s="6"/>
      <c r="AE192" s="6"/>
      <c r="AI192" s="6"/>
      <c r="AK192" s="6"/>
      <c r="AM192" s="6"/>
      <c r="AN192" s="6"/>
      <c r="AO192" s="6"/>
      <c r="AP192" s="4"/>
    </row>
    <row r="193" spans="7:42" ht="13.2">
      <c r="G193" s="11"/>
      <c r="H193" s="6"/>
      <c r="J193" s="6"/>
      <c r="L193" s="6"/>
      <c r="N193" s="6"/>
      <c r="O193" s="6"/>
      <c r="P193" s="6"/>
      <c r="Q193" s="4"/>
      <c r="X193" s="6"/>
      <c r="Y193" s="6"/>
      <c r="Z193" s="6"/>
      <c r="AE193" s="6"/>
      <c r="AI193" s="6"/>
      <c r="AK193" s="6"/>
      <c r="AM193" s="6"/>
      <c r="AN193" s="6"/>
      <c r="AO193" s="6"/>
      <c r="AP193" s="4"/>
    </row>
    <row r="194" spans="7:42" ht="13.2">
      <c r="G194" s="11"/>
      <c r="H194" s="6"/>
      <c r="J194" s="6"/>
      <c r="L194" s="6"/>
      <c r="N194" s="6"/>
      <c r="O194" s="6"/>
      <c r="P194" s="6"/>
      <c r="Q194" s="4"/>
      <c r="X194" s="6"/>
      <c r="Y194" s="6"/>
      <c r="Z194" s="6"/>
      <c r="AE194" s="6"/>
      <c r="AI194" s="6"/>
      <c r="AK194" s="6"/>
      <c r="AM194" s="6"/>
      <c r="AN194" s="6"/>
      <c r="AO194" s="6"/>
      <c r="AP194" s="4"/>
    </row>
    <row r="195" spans="7:42" ht="13.2">
      <c r="G195" s="11"/>
      <c r="H195" s="6"/>
      <c r="J195" s="6"/>
      <c r="L195" s="6"/>
      <c r="N195" s="6"/>
      <c r="O195" s="6"/>
      <c r="P195" s="6"/>
      <c r="Q195" s="4"/>
      <c r="X195" s="6"/>
      <c r="Y195" s="6"/>
      <c r="Z195" s="6"/>
      <c r="AE195" s="6"/>
      <c r="AI195" s="6"/>
      <c r="AK195" s="6"/>
      <c r="AM195" s="6"/>
      <c r="AN195" s="6"/>
      <c r="AO195" s="6"/>
      <c r="AP195" s="4"/>
    </row>
    <row r="196" spans="7:42" ht="13.2">
      <c r="G196" s="11"/>
      <c r="H196" s="6"/>
      <c r="J196" s="6"/>
      <c r="L196" s="6"/>
      <c r="N196" s="6"/>
      <c r="O196" s="6"/>
      <c r="P196" s="6"/>
      <c r="Q196" s="4"/>
      <c r="X196" s="6"/>
      <c r="Y196" s="6"/>
      <c r="Z196" s="6"/>
      <c r="AE196" s="6"/>
      <c r="AI196" s="6"/>
      <c r="AK196" s="6"/>
      <c r="AM196" s="6"/>
      <c r="AN196" s="6"/>
      <c r="AO196" s="6"/>
      <c r="AP196" s="4"/>
    </row>
    <row r="197" spans="7:42" ht="13.2">
      <c r="G197" s="11"/>
      <c r="H197" s="6"/>
      <c r="J197" s="6"/>
      <c r="L197" s="6"/>
      <c r="N197" s="6"/>
      <c r="O197" s="6"/>
      <c r="P197" s="6"/>
      <c r="Q197" s="4"/>
      <c r="X197" s="6"/>
      <c r="Y197" s="6"/>
      <c r="Z197" s="6"/>
      <c r="AE197" s="6"/>
      <c r="AI197" s="6"/>
      <c r="AK197" s="6"/>
      <c r="AM197" s="6"/>
      <c r="AN197" s="6"/>
      <c r="AO197" s="6"/>
      <c r="AP197" s="4"/>
    </row>
    <row r="198" spans="7:42" ht="13.2">
      <c r="G198" s="11"/>
      <c r="H198" s="6"/>
      <c r="J198" s="6"/>
      <c r="L198" s="6"/>
      <c r="N198" s="6"/>
      <c r="O198" s="6"/>
      <c r="P198" s="6"/>
      <c r="Q198" s="4"/>
      <c r="X198" s="6"/>
      <c r="Y198" s="6"/>
      <c r="Z198" s="6"/>
      <c r="AE198" s="6"/>
      <c r="AI198" s="6"/>
      <c r="AK198" s="6"/>
      <c r="AM198" s="6"/>
      <c r="AN198" s="6"/>
      <c r="AO198" s="6"/>
      <c r="AP198" s="4"/>
    </row>
    <row r="199" spans="7:42" ht="13.2">
      <c r="G199" s="11"/>
      <c r="H199" s="6"/>
      <c r="J199" s="6"/>
      <c r="L199" s="6"/>
      <c r="N199" s="6"/>
      <c r="O199" s="6"/>
      <c r="P199" s="6"/>
      <c r="Q199" s="4"/>
      <c r="X199" s="6"/>
      <c r="Y199" s="6"/>
      <c r="Z199" s="6"/>
      <c r="AE199" s="6"/>
      <c r="AI199" s="6"/>
      <c r="AK199" s="6"/>
      <c r="AM199" s="6"/>
      <c r="AN199" s="6"/>
      <c r="AO199" s="6"/>
      <c r="AP199" s="4"/>
    </row>
    <row r="200" spans="7:42" ht="13.2">
      <c r="G200" s="11"/>
      <c r="H200" s="6"/>
      <c r="J200" s="6"/>
      <c r="L200" s="6"/>
      <c r="N200" s="6"/>
      <c r="O200" s="6"/>
      <c r="P200" s="6"/>
      <c r="Q200" s="4"/>
      <c r="X200" s="6"/>
      <c r="Y200" s="6"/>
      <c r="Z200" s="6"/>
      <c r="AE200" s="6"/>
      <c r="AI200" s="6"/>
      <c r="AK200" s="6"/>
      <c r="AM200" s="6"/>
      <c r="AN200" s="6"/>
      <c r="AO200" s="6"/>
      <c r="AP200" s="4"/>
    </row>
    <row r="201" spans="7:42" ht="13.2">
      <c r="G201" s="11"/>
      <c r="H201" s="6"/>
      <c r="J201" s="6"/>
      <c r="L201" s="6"/>
      <c r="N201" s="6"/>
      <c r="O201" s="6"/>
      <c r="P201" s="6"/>
      <c r="Q201" s="4"/>
      <c r="X201" s="6"/>
      <c r="Y201" s="6"/>
      <c r="Z201" s="6"/>
      <c r="AE201" s="6"/>
      <c r="AI201" s="6"/>
      <c r="AK201" s="6"/>
      <c r="AM201" s="6"/>
      <c r="AN201" s="6"/>
      <c r="AO201" s="6"/>
      <c r="AP201" s="4"/>
    </row>
    <row r="202" spans="7:42" ht="13.2">
      <c r="G202" s="11"/>
      <c r="H202" s="6"/>
      <c r="J202" s="6"/>
      <c r="L202" s="6"/>
      <c r="N202" s="6"/>
      <c r="O202" s="6"/>
      <c r="P202" s="6"/>
      <c r="Q202" s="4"/>
      <c r="X202" s="6"/>
      <c r="Y202" s="6"/>
      <c r="Z202" s="6"/>
      <c r="AE202" s="6"/>
      <c r="AI202" s="6"/>
      <c r="AK202" s="6"/>
      <c r="AM202" s="6"/>
      <c r="AN202" s="6"/>
      <c r="AO202" s="6"/>
      <c r="AP202" s="4"/>
    </row>
    <row r="203" spans="7:42" ht="13.2">
      <c r="G203" s="11"/>
      <c r="H203" s="6"/>
      <c r="J203" s="6"/>
      <c r="L203" s="6"/>
      <c r="N203" s="6"/>
      <c r="O203" s="6"/>
      <c r="P203" s="6"/>
      <c r="Q203" s="4"/>
      <c r="X203" s="6"/>
      <c r="Y203" s="6"/>
      <c r="Z203" s="6"/>
      <c r="AE203" s="6"/>
      <c r="AI203" s="6"/>
      <c r="AK203" s="6"/>
      <c r="AM203" s="6"/>
      <c r="AN203" s="6"/>
      <c r="AO203" s="6"/>
      <c r="AP203" s="4"/>
    </row>
    <row r="204" spans="7:42" ht="13.2">
      <c r="G204" s="11"/>
      <c r="H204" s="6"/>
      <c r="J204" s="6"/>
      <c r="L204" s="6"/>
      <c r="N204" s="6"/>
      <c r="O204" s="6"/>
      <c r="P204" s="6"/>
      <c r="Q204" s="4"/>
      <c r="X204" s="6"/>
      <c r="Y204" s="6"/>
      <c r="Z204" s="6"/>
      <c r="AE204" s="6"/>
      <c r="AI204" s="6"/>
      <c r="AK204" s="6"/>
      <c r="AM204" s="6"/>
      <c r="AN204" s="6"/>
      <c r="AO204" s="6"/>
      <c r="AP204" s="4"/>
    </row>
    <row r="205" spans="7:42" ht="13.2">
      <c r="G205" s="11"/>
      <c r="H205" s="6"/>
      <c r="J205" s="6"/>
      <c r="L205" s="6"/>
      <c r="N205" s="6"/>
      <c r="O205" s="6"/>
      <c r="P205" s="6"/>
      <c r="Q205" s="4"/>
      <c r="X205" s="6"/>
      <c r="Y205" s="6"/>
      <c r="Z205" s="6"/>
      <c r="AE205" s="6"/>
      <c r="AI205" s="6"/>
      <c r="AK205" s="6"/>
      <c r="AM205" s="6"/>
      <c r="AN205" s="6"/>
      <c r="AO205" s="6"/>
      <c r="AP205" s="4"/>
    </row>
    <row r="206" spans="7:42" ht="13.2">
      <c r="G206" s="11"/>
      <c r="H206" s="6"/>
      <c r="J206" s="6"/>
      <c r="L206" s="6"/>
      <c r="N206" s="6"/>
      <c r="O206" s="6"/>
      <c r="P206" s="6"/>
      <c r="Q206" s="4"/>
      <c r="X206" s="6"/>
      <c r="Y206" s="6"/>
      <c r="Z206" s="6"/>
      <c r="AE206" s="6"/>
      <c r="AI206" s="6"/>
      <c r="AK206" s="6"/>
      <c r="AM206" s="6"/>
      <c r="AN206" s="6"/>
      <c r="AO206" s="6"/>
      <c r="AP206" s="4"/>
    </row>
    <row r="207" spans="7:42" ht="13.2">
      <c r="G207" s="11"/>
      <c r="H207" s="6"/>
      <c r="J207" s="6"/>
      <c r="L207" s="6"/>
      <c r="N207" s="6"/>
      <c r="O207" s="6"/>
      <c r="P207" s="6"/>
      <c r="Q207" s="4"/>
      <c r="X207" s="6"/>
      <c r="Y207" s="6"/>
      <c r="Z207" s="6"/>
      <c r="AE207" s="6"/>
      <c r="AI207" s="6"/>
      <c r="AK207" s="6"/>
      <c r="AM207" s="6"/>
      <c r="AN207" s="6"/>
      <c r="AO207" s="6"/>
      <c r="AP207" s="4"/>
    </row>
    <row r="208" spans="7:42" ht="13.2">
      <c r="G208" s="11"/>
      <c r="H208" s="6"/>
      <c r="J208" s="6"/>
      <c r="L208" s="6"/>
      <c r="N208" s="6"/>
      <c r="O208" s="6"/>
      <c r="P208" s="6"/>
      <c r="Q208" s="4"/>
      <c r="X208" s="6"/>
      <c r="Y208" s="6"/>
      <c r="Z208" s="6"/>
      <c r="AE208" s="6"/>
      <c r="AI208" s="6"/>
      <c r="AK208" s="6"/>
      <c r="AM208" s="6"/>
      <c r="AN208" s="6"/>
      <c r="AO208" s="6"/>
      <c r="AP208" s="4"/>
    </row>
    <row r="209" spans="7:42" ht="13.2">
      <c r="G209" s="11"/>
      <c r="H209" s="6"/>
      <c r="J209" s="6"/>
      <c r="L209" s="6"/>
      <c r="N209" s="6"/>
      <c r="O209" s="6"/>
      <c r="P209" s="6"/>
      <c r="Q209" s="4"/>
      <c r="X209" s="6"/>
      <c r="Y209" s="6"/>
      <c r="Z209" s="6"/>
      <c r="AE209" s="6"/>
      <c r="AI209" s="6"/>
      <c r="AK209" s="6"/>
      <c r="AM209" s="6"/>
      <c r="AN209" s="6"/>
      <c r="AO209" s="6"/>
      <c r="AP209" s="4"/>
    </row>
    <row r="210" spans="7:42" ht="13.2">
      <c r="G210" s="11"/>
      <c r="H210" s="6"/>
      <c r="J210" s="6"/>
      <c r="L210" s="6"/>
      <c r="N210" s="6"/>
      <c r="O210" s="6"/>
      <c r="P210" s="6"/>
      <c r="Q210" s="4"/>
      <c r="X210" s="6"/>
      <c r="Y210" s="6"/>
      <c r="Z210" s="6"/>
      <c r="AE210" s="6"/>
      <c r="AI210" s="6"/>
      <c r="AK210" s="6"/>
      <c r="AM210" s="6"/>
      <c r="AN210" s="6"/>
      <c r="AO210" s="6"/>
      <c r="AP210" s="4"/>
    </row>
    <row r="211" spans="7:42" ht="13.2">
      <c r="G211" s="11"/>
      <c r="H211" s="6"/>
      <c r="J211" s="6"/>
      <c r="L211" s="6"/>
      <c r="N211" s="6"/>
      <c r="O211" s="6"/>
      <c r="P211" s="6"/>
      <c r="Q211" s="4"/>
      <c r="X211" s="6"/>
      <c r="Y211" s="6"/>
      <c r="Z211" s="6"/>
      <c r="AE211" s="6"/>
      <c r="AI211" s="6"/>
      <c r="AK211" s="6"/>
      <c r="AM211" s="6"/>
      <c r="AN211" s="6"/>
      <c r="AO211" s="6"/>
      <c r="AP211" s="4"/>
    </row>
    <row r="212" spans="7:42" ht="13.2">
      <c r="G212" s="11"/>
      <c r="H212" s="6"/>
      <c r="J212" s="6"/>
      <c r="L212" s="6"/>
      <c r="N212" s="6"/>
      <c r="O212" s="6"/>
      <c r="P212" s="6"/>
      <c r="Q212" s="4"/>
      <c r="X212" s="6"/>
      <c r="Y212" s="6"/>
      <c r="Z212" s="6"/>
      <c r="AE212" s="6"/>
      <c r="AI212" s="6"/>
      <c r="AK212" s="6"/>
      <c r="AM212" s="6"/>
      <c r="AN212" s="6"/>
      <c r="AO212" s="6"/>
      <c r="AP212" s="4"/>
    </row>
    <row r="213" spans="7:42" ht="13.2">
      <c r="G213" s="11"/>
      <c r="H213" s="6"/>
      <c r="J213" s="6"/>
      <c r="L213" s="6"/>
      <c r="N213" s="6"/>
      <c r="O213" s="6"/>
      <c r="P213" s="6"/>
      <c r="Q213" s="4"/>
      <c r="X213" s="6"/>
      <c r="Y213" s="6"/>
      <c r="Z213" s="6"/>
      <c r="AE213" s="6"/>
      <c r="AI213" s="6"/>
      <c r="AK213" s="6"/>
      <c r="AM213" s="6"/>
      <c r="AN213" s="6"/>
      <c r="AO213" s="6"/>
      <c r="AP213" s="4"/>
    </row>
    <row r="214" spans="7:42" ht="13.2">
      <c r="G214" s="11"/>
      <c r="H214" s="6"/>
      <c r="J214" s="6"/>
      <c r="L214" s="6"/>
      <c r="N214" s="6"/>
      <c r="O214" s="6"/>
      <c r="P214" s="6"/>
      <c r="Q214" s="4"/>
      <c r="X214" s="6"/>
      <c r="Y214" s="6"/>
      <c r="Z214" s="6"/>
      <c r="AE214" s="6"/>
      <c r="AI214" s="6"/>
      <c r="AK214" s="6"/>
      <c r="AM214" s="6"/>
      <c r="AN214" s="6"/>
      <c r="AO214" s="6"/>
      <c r="AP214" s="4"/>
    </row>
    <row r="215" spans="7:42" ht="13.2">
      <c r="G215" s="11"/>
      <c r="H215" s="6"/>
      <c r="J215" s="6"/>
      <c r="L215" s="6"/>
      <c r="N215" s="6"/>
      <c r="O215" s="6"/>
      <c r="P215" s="6"/>
      <c r="Q215" s="4"/>
      <c r="X215" s="6"/>
      <c r="Y215" s="6"/>
      <c r="Z215" s="6"/>
      <c r="AE215" s="6"/>
      <c r="AI215" s="6"/>
      <c r="AK215" s="6"/>
      <c r="AM215" s="6"/>
      <c r="AN215" s="6"/>
      <c r="AO215" s="6"/>
      <c r="AP215" s="4"/>
    </row>
    <row r="216" spans="7:42" ht="13.2">
      <c r="G216" s="11"/>
      <c r="H216" s="6"/>
      <c r="J216" s="6"/>
      <c r="L216" s="6"/>
      <c r="N216" s="6"/>
      <c r="O216" s="6"/>
      <c r="P216" s="6"/>
      <c r="Q216" s="4"/>
      <c r="X216" s="6"/>
      <c r="Y216" s="6"/>
      <c r="Z216" s="6"/>
      <c r="AE216" s="6"/>
      <c r="AI216" s="6"/>
      <c r="AK216" s="6"/>
      <c r="AM216" s="6"/>
      <c r="AN216" s="6"/>
      <c r="AO216" s="6"/>
      <c r="AP216" s="4"/>
    </row>
    <row r="217" spans="7:42" ht="13.2">
      <c r="G217" s="11"/>
      <c r="H217" s="6"/>
      <c r="J217" s="6"/>
      <c r="L217" s="6"/>
      <c r="N217" s="6"/>
      <c r="O217" s="6"/>
      <c r="P217" s="6"/>
      <c r="Q217" s="4"/>
      <c r="X217" s="6"/>
      <c r="Y217" s="6"/>
      <c r="Z217" s="6"/>
      <c r="AE217" s="6"/>
      <c r="AI217" s="6"/>
      <c r="AK217" s="6"/>
      <c r="AM217" s="6"/>
      <c r="AN217" s="6"/>
      <c r="AO217" s="6"/>
      <c r="AP217" s="4"/>
    </row>
    <row r="218" spans="7:42" ht="13.2">
      <c r="G218" s="11"/>
      <c r="H218" s="6"/>
      <c r="J218" s="6"/>
      <c r="L218" s="6"/>
      <c r="N218" s="6"/>
      <c r="O218" s="6"/>
      <c r="P218" s="6"/>
      <c r="Q218" s="4"/>
      <c r="X218" s="6"/>
      <c r="Y218" s="6"/>
      <c r="Z218" s="6"/>
      <c r="AE218" s="6"/>
      <c r="AI218" s="6"/>
      <c r="AK218" s="6"/>
      <c r="AM218" s="6"/>
      <c r="AN218" s="6"/>
      <c r="AO218" s="6"/>
      <c r="AP218" s="4"/>
    </row>
    <row r="219" spans="7:42" ht="13.2">
      <c r="G219" s="11"/>
      <c r="H219" s="6"/>
      <c r="J219" s="6"/>
      <c r="L219" s="6"/>
      <c r="N219" s="6"/>
      <c r="O219" s="6"/>
      <c r="P219" s="6"/>
      <c r="Q219" s="4"/>
      <c r="X219" s="6"/>
      <c r="Y219" s="6"/>
      <c r="Z219" s="6"/>
      <c r="AE219" s="6"/>
      <c r="AI219" s="6"/>
      <c r="AK219" s="6"/>
      <c r="AM219" s="6"/>
      <c r="AN219" s="6"/>
      <c r="AO219" s="6"/>
      <c r="AP219" s="4"/>
    </row>
    <row r="220" spans="7:42" ht="13.2">
      <c r="G220" s="11"/>
      <c r="H220" s="6"/>
      <c r="J220" s="6"/>
      <c r="L220" s="6"/>
      <c r="N220" s="6"/>
      <c r="O220" s="6"/>
      <c r="P220" s="6"/>
      <c r="Q220" s="4"/>
      <c r="X220" s="6"/>
      <c r="Y220" s="6"/>
      <c r="Z220" s="6"/>
      <c r="AE220" s="6"/>
      <c r="AI220" s="6"/>
      <c r="AK220" s="6"/>
      <c r="AM220" s="6"/>
      <c r="AN220" s="6"/>
      <c r="AO220" s="6"/>
      <c r="AP220" s="4"/>
    </row>
    <row r="221" spans="7:42" ht="13.2">
      <c r="G221" s="11"/>
      <c r="H221" s="6"/>
      <c r="J221" s="6"/>
      <c r="L221" s="6"/>
      <c r="N221" s="6"/>
      <c r="O221" s="6"/>
      <c r="P221" s="6"/>
      <c r="Q221" s="4"/>
      <c r="X221" s="6"/>
      <c r="Y221" s="6"/>
      <c r="Z221" s="6"/>
      <c r="AE221" s="6"/>
      <c r="AI221" s="6"/>
      <c r="AK221" s="6"/>
      <c r="AM221" s="6"/>
      <c r="AN221" s="6"/>
      <c r="AO221" s="6"/>
      <c r="AP221" s="4"/>
    </row>
    <row r="222" spans="7:42" ht="13.2">
      <c r="G222" s="11"/>
      <c r="H222" s="6"/>
      <c r="J222" s="6"/>
      <c r="L222" s="6"/>
      <c r="N222" s="6"/>
      <c r="O222" s="6"/>
      <c r="P222" s="6"/>
      <c r="Q222" s="4"/>
      <c r="X222" s="6"/>
      <c r="Y222" s="6"/>
      <c r="Z222" s="6"/>
      <c r="AE222" s="6"/>
      <c r="AI222" s="6"/>
      <c r="AK222" s="6"/>
      <c r="AM222" s="6"/>
      <c r="AN222" s="6"/>
      <c r="AO222" s="6"/>
      <c r="AP222" s="4"/>
    </row>
    <row r="223" spans="7:42" ht="13.2">
      <c r="G223" s="11"/>
      <c r="H223" s="6"/>
      <c r="J223" s="6"/>
      <c r="L223" s="6"/>
      <c r="N223" s="6"/>
      <c r="O223" s="6"/>
      <c r="P223" s="6"/>
      <c r="Q223" s="4"/>
      <c r="X223" s="6"/>
      <c r="Y223" s="6"/>
      <c r="Z223" s="6"/>
      <c r="AE223" s="6"/>
      <c r="AI223" s="6"/>
      <c r="AK223" s="6"/>
      <c r="AM223" s="6"/>
      <c r="AN223" s="6"/>
      <c r="AO223" s="6"/>
      <c r="AP223" s="4"/>
    </row>
    <row r="224" spans="7:42" ht="13.2">
      <c r="G224" s="11"/>
      <c r="H224" s="6"/>
      <c r="J224" s="6"/>
      <c r="L224" s="6"/>
      <c r="N224" s="6"/>
      <c r="O224" s="6"/>
      <c r="P224" s="6"/>
      <c r="Q224" s="4"/>
      <c r="X224" s="6"/>
      <c r="Y224" s="6"/>
      <c r="Z224" s="6"/>
      <c r="AE224" s="6"/>
      <c r="AI224" s="6"/>
      <c r="AK224" s="6"/>
      <c r="AM224" s="6"/>
      <c r="AN224" s="6"/>
      <c r="AO224" s="6"/>
      <c r="AP224" s="4"/>
    </row>
    <row r="225" spans="7:42" ht="13.2">
      <c r="G225" s="11"/>
      <c r="H225" s="6"/>
      <c r="J225" s="6"/>
      <c r="L225" s="6"/>
      <c r="N225" s="6"/>
      <c r="O225" s="6"/>
      <c r="P225" s="6"/>
      <c r="Q225" s="4"/>
      <c r="X225" s="6"/>
      <c r="Y225" s="6"/>
      <c r="Z225" s="6"/>
      <c r="AE225" s="6"/>
      <c r="AI225" s="6"/>
      <c r="AK225" s="6"/>
      <c r="AM225" s="6"/>
      <c r="AN225" s="6"/>
      <c r="AO225" s="6"/>
      <c r="AP225" s="4"/>
    </row>
    <row r="226" spans="7:42" ht="13.2">
      <c r="G226" s="11"/>
      <c r="H226" s="6"/>
      <c r="J226" s="6"/>
      <c r="L226" s="6"/>
      <c r="N226" s="6"/>
      <c r="O226" s="6"/>
      <c r="P226" s="6"/>
      <c r="Q226" s="4"/>
      <c r="X226" s="6"/>
      <c r="Y226" s="6"/>
      <c r="Z226" s="6"/>
      <c r="AE226" s="6"/>
      <c r="AI226" s="6"/>
      <c r="AK226" s="6"/>
      <c r="AM226" s="6"/>
      <c r="AN226" s="6"/>
      <c r="AO226" s="6"/>
      <c r="AP226" s="4"/>
    </row>
    <row r="227" spans="7:42" ht="13.2">
      <c r="G227" s="11"/>
      <c r="H227" s="6"/>
      <c r="J227" s="6"/>
      <c r="L227" s="6"/>
      <c r="N227" s="6"/>
      <c r="O227" s="6"/>
      <c r="P227" s="6"/>
      <c r="Q227" s="4"/>
      <c r="X227" s="6"/>
      <c r="Y227" s="6"/>
      <c r="Z227" s="6"/>
      <c r="AE227" s="6"/>
      <c r="AI227" s="6"/>
      <c r="AK227" s="6"/>
      <c r="AM227" s="6"/>
      <c r="AN227" s="6"/>
      <c r="AO227" s="6"/>
      <c r="AP227" s="4"/>
    </row>
    <row r="228" spans="7:42" ht="13.2">
      <c r="G228" s="11"/>
      <c r="H228" s="6"/>
      <c r="J228" s="6"/>
      <c r="L228" s="6"/>
      <c r="N228" s="6"/>
      <c r="O228" s="6"/>
      <c r="P228" s="6"/>
      <c r="Q228" s="4"/>
      <c r="X228" s="6"/>
      <c r="Y228" s="6"/>
      <c r="Z228" s="6"/>
      <c r="AE228" s="6"/>
      <c r="AI228" s="6"/>
      <c r="AK228" s="6"/>
      <c r="AM228" s="6"/>
      <c r="AN228" s="6"/>
      <c r="AO228" s="6"/>
      <c r="AP228" s="4"/>
    </row>
    <row r="229" spans="7:42" ht="13.2">
      <c r="G229" s="11"/>
      <c r="H229" s="6"/>
      <c r="J229" s="6"/>
      <c r="L229" s="6"/>
      <c r="N229" s="6"/>
      <c r="O229" s="6"/>
      <c r="P229" s="6"/>
      <c r="Q229" s="4"/>
      <c r="X229" s="6"/>
      <c r="Y229" s="6"/>
      <c r="Z229" s="6"/>
      <c r="AE229" s="6"/>
      <c r="AI229" s="6"/>
      <c r="AK229" s="6"/>
      <c r="AM229" s="6"/>
      <c r="AN229" s="6"/>
      <c r="AO229" s="6"/>
      <c r="AP229" s="4"/>
    </row>
    <row r="230" spans="7:42" ht="13.2">
      <c r="G230" s="11"/>
      <c r="H230" s="6"/>
      <c r="J230" s="6"/>
      <c r="L230" s="6"/>
      <c r="N230" s="6"/>
      <c r="O230" s="6"/>
      <c r="P230" s="6"/>
      <c r="Q230" s="4"/>
      <c r="X230" s="6"/>
      <c r="Y230" s="6"/>
      <c r="Z230" s="6"/>
      <c r="AE230" s="6"/>
      <c r="AI230" s="6"/>
      <c r="AK230" s="6"/>
      <c r="AM230" s="6"/>
      <c r="AN230" s="6"/>
      <c r="AO230" s="6"/>
      <c r="AP230" s="4"/>
    </row>
    <row r="231" spans="7:42" ht="13.2">
      <c r="G231" s="11"/>
      <c r="H231" s="6"/>
      <c r="J231" s="6"/>
      <c r="L231" s="6"/>
      <c r="N231" s="6"/>
      <c r="O231" s="6"/>
      <c r="P231" s="6"/>
      <c r="Q231" s="4"/>
      <c r="X231" s="6"/>
      <c r="Y231" s="6"/>
      <c r="Z231" s="6"/>
      <c r="AE231" s="6"/>
      <c r="AI231" s="6"/>
      <c r="AK231" s="6"/>
      <c r="AM231" s="6"/>
      <c r="AN231" s="6"/>
      <c r="AO231" s="6"/>
      <c r="AP231" s="4"/>
    </row>
    <row r="232" spans="7:42" ht="13.2">
      <c r="G232" s="11"/>
      <c r="H232" s="6"/>
      <c r="J232" s="6"/>
      <c r="L232" s="6"/>
      <c r="N232" s="6"/>
      <c r="O232" s="6"/>
      <c r="P232" s="6"/>
      <c r="Q232" s="4"/>
      <c r="X232" s="6"/>
      <c r="Y232" s="6"/>
      <c r="Z232" s="6"/>
      <c r="AE232" s="6"/>
      <c r="AI232" s="6"/>
      <c r="AK232" s="6"/>
      <c r="AM232" s="6"/>
      <c r="AN232" s="6"/>
      <c r="AO232" s="6"/>
      <c r="AP232" s="4"/>
    </row>
    <row r="233" spans="7:42" ht="13.2">
      <c r="G233" s="11"/>
      <c r="H233" s="6"/>
      <c r="J233" s="6"/>
      <c r="L233" s="6"/>
      <c r="N233" s="6"/>
      <c r="O233" s="6"/>
      <c r="P233" s="6"/>
      <c r="Q233" s="4"/>
      <c r="X233" s="6"/>
      <c r="Y233" s="6"/>
      <c r="Z233" s="6"/>
      <c r="AE233" s="6"/>
      <c r="AI233" s="6"/>
      <c r="AK233" s="6"/>
      <c r="AM233" s="6"/>
      <c r="AN233" s="6"/>
      <c r="AO233" s="6"/>
      <c r="AP233" s="4"/>
    </row>
    <row r="234" spans="7:42" ht="13.2">
      <c r="G234" s="11"/>
      <c r="H234" s="6"/>
      <c r="J234" s="6"/>
      <c r="L234" s="6"/>
      <c r="N234" s="6"/>
      <c r="O234" s="6"/>
      <c r="P234" s="6"/>
      <c r="Q234" s="4"/>
      <c r="X234" s="6"/>
      <c r="Y234" s="6"/>
      <c r="Z234" s="6"/>
      <c r="AE234" s="6"/>
      <c r="AI234" s="6"/>
      <c r="AK234" s="6"/>
      <c r="AM234" s="6"/>
      <c r="AN234" s="6"/>
      <c r="AO234" s="6"/>
      <c r="AP234" s="4"/>
    </row>
    <row r="235" spans="7:42" ht="13.2">
      <c r="G235" s="11"/>
      <c r="H235" s="6"/>
      <c r="J235" s="6"/>
      <c r="L235" s="6"/>
      <c r="N235" s="6"/>
      <c r="O235" s="6"/>
      <c r="P235" s="6"/>
      <c r="Q235" s="4"/>
      <c r="X235" s="6"/>
      <c r="Y235" s="6"/>
      <c r="Z235" s="6"/>
      <c r="AE235" s="6"/>
      <c r="AI235" s="6"/>
      <c r="AK235" s="6"/>
      <c r="AM235" s="6"/>
      <c r="AN235" s="6"/>
      <c r="AO235" s="6"/>
      <c r="AP235" s="4"/>
    </row>
    <row r="236" spans="7:42" ht="13.2">
      <c r="G236" s="11"/>
      <c r="H236" s="6"/>
      <c r="J236" s="6"/>
      <c r="L236" s="6"/>
      <c r="N236" s="6"/>
      <c r="O236" s="6"/>
      <c r="P236" s="6"/>
      <c r="Q236" s="4"/>
      <c r="X236" s="6"/>
      <c r="Y236" s="6"/>
      <c r="Z236" s="6"/>
      <c r="AE236" s="6"/>
      <c r="AI236" s="6"/>
      <c r="AK236" s="6"/>
      <c r="AM236" s="6"/>
      <c r="AN236" s="6"/>
      <c r="AO236" s="6"/>
      <c r="AP236" s="4"/>
    </row>
    <row r="237" spans="7:42" ht="13.2">
      <c r="G237" s="11"/>
      <c r="H237" s="6"/>
      <c r="J237" s="6"/>
      <c r="L237" s="6"/>
      <c r="N237" s="6"/>
      <c r="O237" s="6"/>
      <c r="P237" s="6"/>
      <c r="Q237" s="4"/>
      <c r="X237" s="6"/>
      <c r="Y237" s="6"/>
      <c r="Z237" s="6"/>
      <c r="AE237" s="6"/>
      <c r="AI237" s="6"/>
      <c r="AK237" s="6"/>
      <c r="AM237" s="6"/>
      <c r="AN237" s="6"/>
      <c r="AO237" s="6"/>
      <c r="AP237" s="4"/>
    </row>
    <row r="238" spans="7:42" ht="13.2">
      <c r="G238" s="11"/>
      <c r="H238" s="6"/>
      <c r="J238" s="6"/>
      <c r="L238" s="6"/>
      <c r="N238" s="6"/>
      <c r="O238" s="6"/>
      <c r="P238" s="6"/>
      <c r="Q238" s="4"/>
      <c r="X238" s="6"/>
      <c r="Y238" s="6"/>
      <c r="Z238" s="6"/>
      <c r="AE238" s="6"/>
      <c r="AI238" s="6"/>
      <c r="AK238" s="6"/>
      <c r="AM238" s="6"/>
      <c r="AN238" s="6"/>
      <c r="AO238" s="6"/>
      <c r="AP238" s="4"/>
    </row>
    <row r="239" spans="7:42" ht="13.2">
      <c r="G239" s="11"/>
      <c r="H239" s="6"/>
      <c r="J239" s="6"/>
      <c r="L239" s="6"/>
      <c r="N239" s="6"/>
      <c r="O239" s="6"/>
      <c r="P239" s="6"/>
      <c r="Q239" s="4"/>
      <c r="X239" s="6"/>
      <c r="Y239" s="6"/>
      <c r="Z239" s="6"/>
      <c r="AE239" s="6"/>
      <c r="AI239" s="6"/>
      <c r="AK239" s="6"/>
      <c r="AM239" s="6"/>
      <c r="AN239" s="6"/>
      <c r="AO239" s="6"/>
      <c r="AP239" s="4"/>
    </row>
    <row r="240" spans="7:42" ht="13.2">
      <c r="G240" s="11"/>
      <c r="H240" s="6"/>
      <c r="J240" s="6"/>
      <c r="L240" s="6"/>
      <c r="N240" s="6"/>
      <c r="O240" s="6"/>
      <c r="P240" s="6"/>
      <c r="Q240" s="4"/>
      <c r="X240" s="6"/>
      <c r="Y240" s="6"/>
      <c r="Z240" s="6"/>
      <c r="AE240" s="6"/>
      <c r="AI240" s="6"/>
      <c r="AK240" s="6"/>
      <c r="AM240" s="6"/>
      <c r="AN240" s="6"/>
      <c r="AO240" s="6"/>
      <c r="AP240" s="4"/>
    </row>
    <row r="241" spans="7:42" ht="13.2">
      <c r="G241" s="11"/>
      <c r="H241" s="6"/>
      <c r="J241" s="6"/>
      <c r="L241" s="6"/>
      <c r="N241" s="6"/>
      <c r="O241" s="6"/>
      <c r="P241" s="6"/>
      <c r="Q241" s="4"/>
      <c r="X241" s="6"/>
      <c r="Y241" s="6"/>
      <c r="Z241" s="6"/>
      <c r="AE241" s="6"/>
      <c r="AI241" s="6"/>
      <c r="AK241" s="6"/>
      <c r="AM241" s="6"/>
      <c r="AN241" s="6"/>
      <c r="AO241" s="6"/>
      <c r="AP241" s="4"/>
    </row>
    <row r="242" spans="7:42" ht="13.2">
      <c r="G242" s="11"/>
      <c r="H242" s="6"/>
      <c r="J242" s="6"/>
      <c r="L242" s="6"/>
      <c r="N242" s="6"/>
      <c r="O242" s="6"/>
      <c r="P242" s="6"/>
      <c r="Q242" s="4"/>
      <c r="X242" s="6"/>
      <c r="Y242" s="6"/>
      <c r="Z242" s="6"/>
      <c r="AE242" s="6"/>
      <c r="AI242" s="6"/>
      <c r="AK242" s="6"/>
      <c r="AM242" s="6"/>
      <c r="AN242" s="6"/>
      <c r="AO242" s="6"/>
      <c r="AP242" s="4"/>
    </row>
    <row r="243" spans="7:42" ht="13.2">
      <c r="G243" s="11"/>
      <c r="H243" s="6"/>
      <c r="J243" s="6"/>
      <c r="L243" s="6"/>
      <c r="N243" s="6"/>
      <c r="O243" s="6"/>
      <c r="P243" s="6"/>
      <c r="Q243" s="4"/>
      <c r="X243" s="6"/>
      <c r="Y243" s="6"/>
      <c r="Z243" s="6"/>
      <c r="AE243" s="6"/>
      <c r="AI243" s="6"/>
      <c r="AK243" s="6"/>
      <c r="AM243" s="6"/>
      <c r="AN243" s="6"/>
      <c r="AO243" s="6"/>
      <c r="AP243" s="4"/>
    </row>
    <row r="244" spans="7:42" ht="13.2">
      <c r="G244" s="11"/>
      <c r="H244" s="6"/>
      <c r="J244" s="6"/>
      <c r="L244" s="6"/>
      <c r="N244" s="6"/>
      <c r="O244" s="6"/>
      <c r="P244" s="6"/>
      <c r="Q244" s="4"/>
      <c r="X244" s="6"/>
      <c r="Y244" s="6"/>
      <c r="Z244" s="6"/>
      <c r="AE244" s="6"/>
      <c r="AI244" s="6"/>
      <c r="AK244" s="6"/>
      <c r="AM244" s="6"/>
      <c r="AN244" s="6"/>
      <c r="AO244" s="6"/>
      <c r="AP244" s="4"/>
    </row>
    <row r="245" spans="7:42" ht="13.2">
      <c r="G245" s="11"/>
      <c r="H245" s="6"/>
      <c r="J245" s="6"/>
      <c r="L245" s="6"/>
      <c r="N245" s="6"/>
      <c r="O245" s="6"/>
      <c r="P245" s="6"/>
      <c r="Q245" s="4"/>
      <c r="X245" s="6"/>
      <c r="Y245" s="6"/>
      <c r="Z245" s="6"/>
      <c r="AE245" s="6"/>
      <c r="AI245" s="6"/>
      <c r="AK245" s="6"/>
      <c r="AM245" s="6"/>
      <c r="AN245" s="6"/>
      <c r="AO245" s="6"/>
      <c r="AP245" s="4"/>
    </row>
    <row r="246" spans="7:42" ht="13.2">
      <c r="G246" s="11"/>
      <c r="H246" s="6"/>
      <c r="J246" s="6"/>
      <c r="L246" s="6"/>
      <c r="N246" s="6"/>
      <c r="O246" s="6"/>
      <c r="P246" s="6"/>
      <c r="Q246" s="4"/>
      <c r="X246" s="6"/>
      <c r="Y246" s="6"/>
      <c r="Z246" s="6"/>
      <c r="AE246" s="6"/>
      <c r="AI246" s="6"/>
      <c r="AK246" s="6"/>
      <c r="AM246" s="6"/>
      <c r="AN246" s="6"/>
      <c r="AO246" s="6"/>
      <c r="AP246" s="4"/>
    </row>
    <row r="247" spans="7:42" ht="13.2">
      <c r="G247" s="11"/>
      <c r="H247" s="6"/>
      <c r="J247" s="6"/>
      <c r="L247" s="6"/>
      <c r="N247" s="6"/>
      <c r="O247" s="6"/>
      <c r="P247" s="6"/>
      <c r="Q247" s="4"/>
      <c r="X247" s="6"/>
      <c r="Y247" s="6"/>
      <c r="Z247" s="6"/>
      <c r="AE247" s="6"/>
      <c r="AI247" s="6"/>
      <c r="AK247" s="6"/>
      <c r="AM247" s="6"/>
      <c r="AN247" s="6"/>
      <c r="AO247" s="6"/>
      <c r="AP247" s="4"/>
    </row>
    <row r="248" spans="7:42" ht="13.2">
      <c r="G248" s="11"/>
      <c r="H248" s="6"/>
      <c r="J248" s="6"/>
      <c r="L248" s="6"/>
      <c r="N248" s="6"/>
      <c r="O248" s="6"/>
      <c r="P248" s="6"/>
      <c r="Q248" s="4"/>
      <c r="X248" s="6"/>
      <c r="Y248" s="6"/>
      <c r="Z248" s="6"/>
      <c r="AE248" s="6"/>
      <c r="AI248" s="6"/>
      <c r="AK248" s="6"/>
      <c r="AM248" s="6"/>
      <c r="AN248" s="6"/>
      <c r="AO248" s="6"/>
      <c r="AP248" s="4"/>
    </row>
    <row r="249" spans="7:42" ht="13.2">
      <c r="G249" s="11"/>
      <c r="H249" s="6"/>
      <c r="J249" s="6"/>
      <c r="L249" s="6"/>
      <c r="N249" s="6"/>
      <c r="O249" s="6"/>
      <c r="P249" s="6"/>
      <c r="Q249" s="4"/>
      <c r="X249" s="6"/>
      <c r="Y249" s="6"/>
      <c r="Z249" s="6"/>
      <c r="AE249" s="6"/>
      <c r="AI249" s="6"/>
      <c r="AK249" s="6"/>
      <c r="AM249" s="6"/>
      <c r="AN249" s="6"/>
      <c r="AO249" s="6"/>
      <c r="AP249" s="4"/>
    </row>
    <row r="250" spans="7:42" ht="13.2">
      <c r="G250" s="11"/>
      <c r="H250" s="6"/>
      <c r="J250" s="6"/>
      <c r="L250" s="6"/>
      <c r="N250" s="6"/>
      <c r="O250" s="6"/>
      <c r="P250" s="6"/>
      <c r="Q250" s="4"/>
      <c r="X250" s="6"/>
      <c r="Y250" s="6"/>
      <c r="Z250" s="6"/>
      <c r="AE250" s="6"/>
      <c r="AI250" s="6"/>
      <c r="AK250" s="6"/>
      <c r="AM250" s="6"/>
      <c r="AN250" s="6"/>
      <c r="AO250" s="6"/>
      <c r="AP250" s="4"/>
    </row>
    <row r="251" spans="7:42" ht="13.2">
      <c r="G251" s="11"/>
      <c r="H251" s="6"/>
      <c r="J251" s="6"/>
      <c r="L251" s="6"/>
      <c r="N251" s="6"/>
      <c r="O251" s="6"/>
      <c r="P251" s="6"/>
      <c r="Q251" s="4"/>
      <c r="X251" s="6"/>
      <c r="Y251" s="6"/>
      <c r="Z251" s="6"/>
      <c r="AE251" s="6"/>
      <c r="AI251" s="6"/>
      <c r="AK251" s="6"/>
      <c r="AM251" s="6"/>
      <c r="AN251" s="6"/>
      <c r="AO251" s="6"/>
      <c r="AP251" s="4"/>
    </row>
    <row r="252" spans="7:42" ht="13.2">
      <c r="G252" s="11"/>
      <c r="H252" s="6"/>
      <c r="J252" s="6"/>
      <c r="L252" s="6"/>
      <c r="N252" s="6"/>
      <c r="O252" s="6"/>
      <c r="P252" s="6"/>
      <c r="Q252" s="4"/>
      <c r="X252" s="6"/>
      <c r="Y252" s="6"/>
      <c r="Z252" s="6"/>
      <c r="AE252" s="6"/>
      <c r="AI252" s="6"/>
      <c r="AK252" s="6"/>
      <c r="AM252" s="6"/>
      <c r="AN252" s="6"/>
      <c r="AO252" s="6"/>
      <c r="AP252" s="4"/>
    </row>
    <row r="253" spans="7:42" ht="13.2">
      <c r="G253" s="11"/>
      <c r="H253" s="6"/>
      <c r="J253" s="6"/>
      <c r="L253" s="6"/>
      <c r="N253" s="6"/>
      <c r="O253" s="6"/>
      <c r="P253" s="6"/>
      <c r="Q253" s="4"/>
      <c r="X253" s="6"/>
      <c r="Y253" s="6"/>
      <c r="Z253" s="6"/>
      <c r="AE253" s="6"/>
      <c r="AI253" s="6"/>
      <c r="AK253" s="6"/>
      <c r="AM253" s="6"/>
      <c r="AN253" s="6"/>
      <c r="AO253" s="6"/>
      <c r="AP253" s="4"/>
    </row>
    <row r="254" spans="7:42" ht="13.2">
      <c r="G254" s="11"/>
      <c r="H254" s="6"/>
      <c r="J254" s="6"/>
      <c r="L254" s="6"/>
      <c r="N254" s="6"/>
      <c r="O254" s="6"/>
      <c r="P254" s="6"/>
      <c r="Q254" s="4"/>
      <c r="X254" s="6"/>
      <c r="Y254" s="6"/>
      <c r="Z254" s="6"/>
      <c r="AE254" s="6"/>
      <c r="AI254" s="6"/>
      <c r="AK254" s="6"/>
      <c r="AM254" s="6"/>
      <c r="AN254" s="6"/>
      <c r="AO254" s="6"/>
      <c r="AP254" s="4"/>
    </row>
    <row r="255" spans="7:42" ht="13.2">
      <c r="G255" s="11"/>
      <c r="H255" s="6"/>
      <c r="J255" s="6"/>
      <c r="L255" s="6"/>
      <c r="N255" s="6"/>
      <c r="O255" s="6"/>
      <c r="P255" s="6"/>
      <c r="Q255" s="4"/>
      <c r="X255" s="6"/>
      <c r="Y255" s="6"/>
      <c r="Z255" s="6"/>
      <c r="AE255" s="6"/>
      <c r="AI255" s="6"/>
      <c r="AK255" s="6"/>
      <c r="AM255" s="6"/>
      <c r="AN255" s="6"/>
      <c r="AO255" s="6"/>
      <c r="AP255" s="4"/>
    </row>
    <row r="256" spans="7:42" ht="13.2">
      <c r="G256" s="11"/>
      <c r="H256" s="6"/>
      <c r="J256" s="6"/>
      <c r="L256" s="6"/>
      <c r="N256" s="6"/>
      <c r="O256" s="6"/>
      <c r="P256" s="6"/>
      <c r="Q256" s="4"/>
      <c r="X256" s="6"/>
      <c r="Y256" s="6"/>
      <c r="Z256" s="6"/>
      <c r="AE256" s="6"/>
      <c r="AI256" s="6"/>
      <c r="AK256" s="6"/>
      <c r="AM256" s="6"/>
      <c r="AN256" s="6"/>
      <c r="AO256" s="6"/>
      <c r="AP256" s="4"/>
    </row>
    <row r="257" spans="7:42" ht="13.2">
      <c r="G257" s="11"/>
      <c r="H257" s="6"/>
      <c r="J257" s="6"/>
      <c r="L257" s="6"/>
      <c r="N257" s="6"/>
      <c r="O257" s="6"/>
      <c r="P257" s="6"/>
      <c r="Q257" s="4"/>
      <c r="X257" s="6"/>
      <c r="Y257" s="6"/>
      <c r="Z257" s="6"/>
      <c r="AE257" s="6"/>
      <c r="AI257" s="6"/>
      <c r="AK257" s="6"/>
      <c r="AM257" s="6"/>
      <c r="AN257" s="6"/>
      <c r="AO257" s="6"/>
      <c r="AP257" s="4"/>
    </row>
    <row r="258" spans="7:42" ht="13.2">
      <c r="G258" s="11"/>
      <c r="H258" s="6"/>
      <c r="J258" s="6"/>
      <c r="L258" s="6"/>
      <c r="N258" s="6"/>
      <c r="O258" s="6"/>
      <c r="P258" s="6"/>
      <c r="Q258" s="4"/>
      <c r="X258" s="6"/>
      <c r="Y258" s="6"/>
      <c r="Z258" s="6"/>
      <c r="AE258" s="6"/>
      <c r="AI258" s="6"/>
      <c r="AK258" s="6"/>
      <c r="AM258" s="6"/>
      <c r="AN258" s="6"/>
      <c r="AO258" s="6"/>
      <c r="AP258" s="4"/>
    </row>
    <row r="259" spans="7:42" ht="13.2">
      <c r="G259" s="11"/>
      <c r="H259" s="6"/>
      <c r="J259" s="6"/>
      <c r="L259" s="6"/>
      <c r="N259" s="6"/>
      <c r="O259" s="6"/>
      <c r="P259" s="6"/>
      <c r="Q259" s="4"/>
      <c r="X259" s="6"/>
      <c r="Y259" s="6"/>
      <c r="Z259" s="6"/>
      <c r="AE259" s="6"/>
      <c r="AI259" s="6"/>
      <c r="AK259" s="6"/>
      <c r="AM259" s="6"/>
      <c r="AN259" s="6"/>
      <c r="AO259" s="6"/>
      <c r="AP259" s="4"/>
    </row>
    <row r="260" spans="7:42" ht="13.2">
      <c r="G260" s="11"/>
      <c r="H260" s="6"/>
      <c r="J260" s="6"/>
      <c r="L260" s="6"/>
      <c r="N260" s="6"/>
      <c r="O260" s="6"/>
      <c r="P260" s="6"/>
      <c r="Q260" s="4"/>
      <c r="X260" s="6"/>
      <c r="Y260" s="6"/>
      <c r="Z260" s="6"/>
      <c r="AE260" s="6"/>
      <c r="AI260" s="6"/>
      <c r="AK260" s="6"/>
      <c r="AM260" s="6"/>
      <c r="AN260" s="6"/>
      <c r="AO260" s="6"/>
      <c r="AP260" s="4"/>
    </row>
    <row r="261" spans="7:42" ht="13.2">
      <c r="G261" s="11"/>
      <c r="H261" s="6"/>
      <c r="J261" s="6"/>
      <c r="L261" s="6"/>
      <c r="N261" s="6"/>
      <c r="O261" s="6"/>
      <c r="P261" s="6"/>
      <c r="Q261" s="4"/>
      <c r="X261" s="6"/>
      <c r="Y261" s="6"/>
      <c r="Z261" s="6"/>
      <c r="AE261" s="6"/>
      <c r="AI261" s="6"/>
      <c r="AK261" s="6"/>
      <c r="AM261" s="6"/>
      <c r="AN261" s="6"/>
      <c r="AO261" s="6"/>
      <c r="AP261" s="4"/>
    </row>
    <row r="262" spans="7:42" ht="13.2">
      <c r="G262" s="11"/>
      <c r="H262" s="6"/>
      <c r="J262" s="6"/>
      <c r="L262" s="6"/>
      <c r="N262" s="6"/>
      <c r="O262" s="6"/>
      <c r="P262" s="6"/>
      <c r="Q262" s="4"/>
      <c r="X262" s="6"/>
      <c r="Y262" s="6"/>
      <c r="Z262" s="6"/>
      <c r="AE262" s="6"/>
      <c r="AI262" s="6"/>
      <c r="AK262" s="6"/>
      <c r="AM262" s="6"/>
      <c r="AN262" s="6"/>
      <c r="AO262" s="6"/>
      <c r="AP262" s="4"/>
    </row>
    <row r="263" spans="7:42" ht="13.2">
      <c r="G263" s="11"/>
      <c r="H263" s="6"/>
      <c r="J263" s="6"/>
      <c r="L263" s="6"/>
      <c r="N263" s="6"/>
      <c r="O263" s="6"/>
      <c r="P263" s="6"/>
      <c r="Q263" s="4"/>
      <c r="X263" s="6"/>
      <c r="Y263" s="6"/>
      <c r="Z263" s="6"/>
      <c r="AE263" s="6"/>
      <c r="AI263" s="6"/>
      <c r="AK263" s="6"/>
      <c r="AM263" s="6"/>
      <c r="AN263" s="6"/>
      <c r="AO263" s="6"/>
      <c r="AP263" s="4"/>
    </row>
    <row r="264" spans="7:42" ht="13.2">
      <c r="G264" s="11"/>
      <c r="H264" s="6"/>
      <c r="J264" s="6"/>
      <c r="L264" s="6"/>
      <c r="N264" s="6"/>
      <c r="O264" s="6"/>
      <c r="P264" s="6"/>
      <c r="Q264" s="4"/>
      <c r="X264" s="6"/>
      <c r="Y264" s="6"/>
      <c r="Z264" s="6"/>
      <c r="AE264" s="6"/>
      <c r="AI264" s="6"/>
      <c r="AK264" s="6"/>
      <c r="AM264" s="6"/>
      <c r="AN264" s="6"/>
      <c r="AO264" s="6"/>
      <c r="AP264" s="4"/>
    </row>
    <row r="265" spans="7:42" ht="13.2">
      <c r="G265" s="11"/>
      <c r="H265" s="6"/>
      <c r="J265" s="6"/>
      <c r="L265" s="6"/>
      <c r="N265" s="6"/>
      <c r="O265" s="6"/>
      <c r="P265" s="6"/>
      <c r="Q265" s="4"/>
      <c r="X265" s="6"/>
      <c r="Y265" s="6"/>
      <c r="Z265" s="6"/>
      <c r="AE265" s="6"/>
      <c r="AI265" s="6"/>
      <c r="AK265" s="6"/>
      <c r="AM265" s="6"/>
      <c r="AN265" s="6"/>
      <c r="AO265" s="6"/>
      <c r="AP265" s="4"/>
    </row>
    <row r="266" spans="7:42" ht="13.2">
      <c r="G266" s="11"/>
      <c r="H266" s="6"/>
      <c r="J266" s="6"/>
      <c r="L266" s="6"/>
      <c r="N266" s="6"/>
      <c r="O266" s="6"/>
      <c r="P266" s="6"/>
      <c r="Q266" s="4"/>
      <c r="X266" s="6"/>
      <c r="Y266" s="6"/>
      <c r="Z266" s="6"/>
      <c r="AE266" s="6"/>
      <c r="AI266" s="6"/>
      <c r="AK266" s="6"/>
      <c r="AM266" s="6"/>
      <c r="AN266" s="6"/>
      <c r="AO266" s="6"/>
      <c r="AP266" s="4"/>
    </row>
    <row r="267" spans="7:42" ht="13.2">
      <c r="G267" s="11"/>
      <c r="H267" s="6"/>
      <c r="J267" s="6"/>
      <c r="L267" s="6"/>
      <c r="N267" s="6"/>
      <c r="O267" s="6"/>
      <c r="P267" s="6"/>
      <c r="Q267" s="4"/>
      <c r="X267" s="6"/>
      <c r="Y267" s="6"/>
      <c r="Z267" s="6"/>
      <c r="AE267" s="6"/>
      <c r="AI267" s="6"/>
      <c r="AK267" s="6"/>
      <c r="AM267" s="6"/>
      <c r="AN267" s="6"/>
      <c r="AO267" s="6"/>
      <c r="AP267" s="4"/>
    </row>
    <row r="268" spans="7:42" ht="13.2">
      <c r="G268" s="11"/>
      <c r="H268" s="6"/>
      <c r="J268" s="6"/>
      <c r="L268" s="6"/>
      <c r="N268" s="6"/>
      <c r="O268" s="6"/>
      <c r="P268" s="6"/>
      <c r="Q268" s="4"/>
      <c r="X268" s="6"/>
      <c r="Y268" s="6"/>
      <c r="Z268" s="6"/>
      <c r="AE268" s="6"/>
      <c r="AI268" s="6"/>
      <c r="AK268" s="6"/>
      <c r="AM268" s="6"/>
      <c r="AN268" s="6"/>
      <c r="AO268" s="6"/>
      <c r="AP268" s="4"/>
    </row>
    <row r="269" spans="7:42" ht="13.2">
      <c r="G269" s="11"/>
      <c r="H269" s="6"/>
      <c r="J269" s="6"/>
      <c r="L269" s="6"/>
      <c r="N269" s="6"/>
      <c r="O269" s="6"/>
      <c r="P269" s="6"/>
      <c r="Q269" s="4"/>
      <c r="X269" s="6"/>
      <c r="Y269" s="6"/>
      <c r="Z269" s="6"/>
      <c r="AE269" s="6"/>
      <c r="AI269" s="6"/>
      <c r="AK269" s="6"/>
      <c r="AM269" s="6"/>
      <c r="AN269" s="6"/>
      <c r="AO269" s="6"/>
      <c r="AP269" s="4"/>
    </row>
    <row r="270" spans="7:42" ht="13.2">
      <c r="G270" s="11"/>
      <c r="H270" s="6"/>
      <c r="J270" s="6"/>
      <c r="L270" s="6"/>
      <c r="N270" s="6"/>
      <c r="O270" s="6"/>
      <c r="P270" s="6"/>
      <c r="Q270" s="4"/>
      <c r="X270" s="6"/>
      <c r="Y270" s="6"/>
      <c r="Z270" s="6"/>
      <c r="AE270" s="6"/>
      <c r="AI270" s="6"/>
      <c r="AK270" s="6"/>
      <c r="AM270" s="6"/>
      <c r="AN270" s="6"/>
      <c r="AO270" s="6"/>
      <c r="AP270" s="4"/>
    </row>
    <row r="271" spans="7:42" ht="13.2">
      <c r="G271" s="11"/>
      <c r="H271" s="6"/>
      <c r="J271" s="6"/>
      <c r="L271" s="6"/>
      <c r="N271" s="6"/>
      <c r="O271" s="6"/>
      <c r="P271" s="6"/>
      <c r="Q271" s="4"/>
      <c r="X271" s="6"/>
      <c r="Y271" s="6"/>
      <c r="Z271" s="6"/>
      <c r="AE271" s="6"/>
      <c r="AI271" s="6"/>
      <c r="AK271" s="6"/>
      <c r="AM271" s="6"/>
      <c r="AN271" s="6"/>
      <c r="AO271" s="6"/>
      <c r="AP271" s="4"/>
    </row>
    <row r="272" spans="7:42" ht="13.2">
      <c r="G272" s="11"/>
      <c r="H272" s="6"/>
      <c r="J272" s="6"/>
      <c r="L272" s="6"/>
      <c r="N272" s="6"/>
      <c r="O272" s="6"/>
      <c r="P272" s="6"/>
      <c r="Q272" s="4"/>
      <c r="X272" s="6"/>
      <c r="Y272" s="6"/>
      <c r="Z272" s="6"/>
      <c r="AE272" s="6"/>
      <c r="AI272" s="6"/>
      <c r="AK272" s="6"/>
      <c r="AM272" s="6"/>
      <c r="AN272" s="6"/>
      <c r="AO272" s="6"/>
      <c r="AP272" s="4"/>
    </row>
    <row r="273" spans="7:42" ht="13.2">
      <c r="G273" s="11"/>
      <c r="H273" s="6"/>
      <c r="J273" s="6"/>
      <c r="L273" s="6"/>
      <c r="N273" s="6"/>
      <c r="O273" s="6"/>
      <c r="P273" s="6"/>
      <c r="Q273" s="4"/>
      <c r="X273" s="6"/>
      <c r="Y273" s="6"/>
      <c r="Z273" s="6"/>
      <c r="AE273" s="6"/>
      <c r="AI273" s="6"/>
      <c r="AK273" s="6"/>
      <c r="AM273" s="6"/>
      <c r="AN273" s="6"/>
      <c r="AO273" s="6"/>
      <c r="AP273" s="4"/>
    </row>
    <row r="274" spans="7:42" ht="13.2">
      <c r="G274" s="11"/>
      <c r="H274" s="6"/>
      <c r="J274" s="6"/>
      <c r="L274" s="6"/>
      <c r="N274" s="6"/>
      <c r="O274" s="6"/>
      <c r="P274" s="6"/>
      <c r="Q274" s="4"/>
      <c r="X274" s="6"/>
      <c r="Y274" s="6"/>
      <c r="Z274" s="6"/>
      <c r="AE274" s="6"/>
      <c r="AI274" s="6"/>
      <c r="AK274" s="6"/>
      <c r="AM274" s="6"/>
      <c r="AN274" s="6"/>
      <c r="AO274" s="6"/>
      <c r="AP274" s="4"/>
    </row>
    <row r="275" spans="7:42" ht="13.2">
      <c r="G275" s="11"/>
      <c r="H275" s="6"/>
      <c r="J275" s="6"/>
      <c r="L275" s="6"/>
      <c r="N275" s="6"/>
      <c r="O275" s="6"/>
      <c r="P275" s="6"/>
      <c r="Q275" s="4"/>
      <c r="X275" s="6"/>
      <c r="Y275" s="6"/>
      <c r="Z275" s="6"/>
      <c r="AE275" s="6"/>
      <c r="AI275" s="6"/>
      <c r="AK275" s="6"/>
      <c r="AM275" s="6"/>
      <c r="AN275" s="6"/>
      <c r="AO275" s="6"/>
      <c r="AP275" s="4"/>
    </row>
    <row r="276" spans="7:42" ht="13.2">
      <c r="G276" s="11"/>
      <c r="H276" s="6"/>
      <c r="J276" s="6"/>
      <c r="L276" s="6"/>
      <c r="N276" s="6"/>
      <c r="O276" s="6"/>
      <c r="P276" s="6"/>
      <c r="Q276" s="4"/>
      <c r="X276" s="6"/>
      <c r="Y276" s="6"/>
      <c r="Z276" s="6"/>
      <c r="AE276" s="6"/>
      <c r="AI276" s="6"/>
      <c r="AK276" s="6"/>
      <c r="AM276" s="6"/>
      <c r="AN276" s="6"/>
      <c r="AO276" s="6"/>
      <c r="AP276" s="4"/>
    </row>
    <row r="277" spans="7:42" ht="13.2">
      <c r="G277" s="11"/>
      <c r="H277" s="6"/>
      <c r="J277" s="6"/>
      <c r="L277" s="6"/>
      <c r="N277" s="6"/>
      <c r="O277" s="6"/>
      <c r="P277" s="6"/>
      <c r="Q277" s="4"/>
      <c r="X277" s="6"/>
      <c r="Y277" s="6"/>
      <c r="Z277" s="6"/>
      <c r="AE277" s="6"/>
      <c r="AI277" s="6"/>
      <c r="AK277" s="6"/>
      <c r="AM277" s="6"/>
      <c r="AN277" s="6"/>
      <c r="AO277" s="6"/>
      <c r="AP277" s="4"/>
    </row>
    <row r="278" spans="7:42" ht="13.2">
      <c r="G278" s="11"/>
      <c r="H278" s="6"/>
      <c r="J278" s="6"/>
      <c r="L278" s="6"/>
      <c r="N278" s="6"/>
      <c r="O278" s="6"/>
      <c r="P278" s="6"/>
      <c r="Q278" s="4"/>
      <c r="X278" s="6"/>
      <c r="Y278" s="6"/>
      <c r="Z278" s="6"/>
      <c r="AE278" s="6"/>
      <c r="AI278" s="6"/>
      <c r="AK278" s="6"/>
      <c r="AM278" s="6"/>
      <c r="AN278" s="6"/>
      <c r="AO278" s="6"/>
      <c r="AP278" s="4"/>
    </row>
    <row r="279" spans="7:42" ht="13.2">
      <c r="G279" s="11"/>
      <c r="H279" s="6"/>
      <c r="J279" s="6"/>
      <c r="L279" s="6"/>
      <c r="N279" s="6"/>
      <c r="O279" s="6"/>
      <c r="P279" s="6"/>
      <c r="Q279" s="4"/>
      <c r="X279" s="6"/>
      <c r="Y279" s="6"/>
      <c r="Z279" s="6"/>
      <c r="AE279" s="6"/>
      <c r="AI279" s="6"/>
      <c r="AK279" s="6"/>
      <c r="AM279" s="6"/>
      <c r="AN279" s="6"/>
      <c r="AO279" s="6"/>
      <c r="AP279" s="4"/>
    </row>
    <row r="280" spans="7:42" ht="13.2">
      <c r="G280" s="11"/>
      <c r="H280" s="6"/>
      <c r="J280" s="6"/>
      <c r="L280" s="6"/>
      <c r="N280" s="6"/>
      <c r="O280" s="6"/>
      <c r="P280" s="6"/>
      <c r="Q280" s="4"/>
      <c r="X280" s="6"/>
      <c r="Y280" s="6"/>
      <c r="Z280" s="6"/>
      <c r="AE280" s="6"/>
      <c r="AI280" s="6"/>
      <c r="AK280" s="6"/>
      <c r="AM280" s="6"/>
      <c r="AN280" s="6"/>
      <c r="AO280" s="6"/>
      <c r="AP280" s="4"/>
    </row>
    <row r="281" spans="7:42" ht="13.2">
      <c r="G281" s="11"/>
      <c r="H281" s="6"/>
      <c r="J281" s="6"/>
      <c r="L281" s="6"/>
      <c r="N281" s="6"/>
      <c r="O281" s="6"/>
      <c r="P281" s="6"/>
      <c r="Q281" s="4"/>
      <c r="X281" s="6"/>
      <c r="Y281" s="6"/>
      <c r="Z281" s="6"/>
      <c r="AE281" s="6"/>
      <c r="AI281" s="6"/>
      <c r="AK281" s="6"/>
      <c r="AM281" s="6"/>
      <c r="AN281" s="6"/>
      <c r="AO281" s="6"/>
      <c r="AP281" s="4"/>
    </row>
    <row r="282" spans="7:42" ht="13.2">
      <c r="G282" s="11"/>
      <c r="H282" s="6"/>
      <c r="J282" s="6"/>
      <c r="L282" s="6"/>
      <c r="N282" s="6"/>
      <c r="O282" s="6"/>
      <c r="P282" s="6"/>
      <c r="Q282" s="4"/>
      <c r="X282" s="6"/>
      <c r="Y282" s="6"/>
      <c r="Z282" s="6"/>
      <c r="AE282" s="6"/>
      <c r="AI282" s="6"/>
      <c r="AK282" s="6"/>
      <c r="AM282" s="6"/>
      <c r="AN282" s="6"/>
      <c r="AO282" s="6"/>
      <c r="AP282" s="4"/>
    </row>
    <row r="283" spans="7:42" ht="13.2">
      <c r="G283" s="11"/>
      <c r="H283" s="6"/>
      <c r="J283" s="6"/>
      <c r="L283" s="6"/>
      <c r="N283" s="6"/>
      <c r="O283" s="6"/>
      <c r="P283" s="6"/>
      <c r="Q283" s="4"/>
      <c r="X283" s="6"/>
      <c r="Y283" s="6"/>
      <c r="Z283" s="6"/>
      <c r="AE283" s="6"/>
      <c r="AI283" s="6"/>
      <c r="AK283" s="6"/>
      <c r="AM283" s="6"/>
      <c r="AN283" s="6"/>
      <c r="AO283" s="6"/>
      <c r="AP283" s="4"/>
    </row>
    <row r="284" spans="7:42" ht="13.2">
      <c r="G284" s="11"/>
      <c r="H284" s="6"/>
      <c r="J284" s="6"/>
      <c r="L284" s="6"/>
      <c r="N284" s="6"/>
      <c r="O284" s="6"/>
      <c r="P284" s="6"/>
      <c r="Q284" s="4"/>
      <c r="X284" s="6"/>
      <c r="Y284" s="6"/>
      <c r="Z284" s="6"/>
      <c r="AE284" s="6"/>
      <c r="AI284" s="6"/>
      <c r="AK284" s="6"/>
      <c r="AM284" s="6"/>
      <c r="AN284" s="6"/>
      <c r="AO284" s="6"/>
      <c r="AP284" s="4"/>
    </row>
    <row r="285" spans="7:42" ht="13.2">
      <c r="G285" s="11"/>
      <c r="H285" s="6"/>
      <c r="J285" s="6"/>
      <c r="L285" s="6"/>
      <c r="N285" s="6"/>
      <c r="O285" s="6"/>
      <c r="P285" s="6"/>
      <c r="Q285" s="4"/>
      <c r="X285" s="6"/>
      <c r="Y285" s="6"/>
      <c r="Z285" s="6"/>
      <c r="AE285" s="6"/>
      <c r="AI285" s="6"/>
      <c r="AK285" s="6"/>
      <c r="AM285" s="6"/>
      <c r="AN285" s="6"/>
      <c r="AO285" s="6"/>
      <c r="AP285" s="4"/>
    </row>
    <row r="286" spans="7:42" ht="13.2">
      <c r="G286" s="11"/>
      <c r="H286" s="6"/>
      <c r="J286" s="6"/>
      <c r="L286" s="6"/>
      <c r="N286" s="6"/>
      <c r="O286" s="6"/>
      <c r="P286" s="6"/>
      <c r="Q286" s="4"/>
      <c r="X286" s="6"/>
      <c r="Y286" s="6"/>
      <c r="Z286" s="6"/>
      <c r="AE286" s="6"/>
      <c r="AI286" s="6"/>
      <c r="AK286" s="6"/>
      <c r="AM286" s="6"/>
      <c r="AN286" s="6"/>
      <c r="AO286" s="6"/>
      <c r="AP286" s="4"/>
    </row>
    <row r="287" spans="7:42" ht="13.2">
      <c r="G287" s="11"/>
      <c r="H287" s="6"/>
      <c r="J287" s="6"/>
      <c r="L287" s="6"/>
      <c r="N287" s="6"/>
      <c r="O287" s="6"/>
      <c r="P287" s="6"/>
      <c r="Q287" s="4"/>
      <c r="X287" s="6"/>
      <c r="Y287" s="6"/>
      <c r="Z287" s="6"/>
      <c r="AE287" s="6"/>
      <c r="AI287" s="6"/>
      <c r="AK287" s="6"/>
      <c r="AM287" s="6"/>
      <c r="AN287" s="6"/>
      <c r="AO287" s="6"/>
      <c r="AP287" s="4"/>
    </row>
    <row r="288" spans="7:42" ht="13.2">
      <c r="G288" s="11"/>
      <c r="H288" s="6"/>
      <c r="J288" s="6"/>
      <c r="L288" s="6"/>
      <c r="N288" s="6"/>
      <c r="O288" s="6"/>
      <c r="P288" s="6"/>
      <c r="Q288" s="4"/>
      <c r="X288" s="6"/>
      <c r="Y288" s="6"/>
      <c r="Z288" s="6"/>
      <c r="AE288" s="6"/>
      <c r="AI288" s="6"/>
      <c r="AK288" s="6"/>
      <c r="AM288" s="6"/>
      <c r="AN288" s="6"/>
      <c r="AO288" s="6"/>
      <c r="AP288" s="4"/>
    </row>
    <row r="289" spans="7:42" ht="13.2">
      <c r="G289" s="11"/>
      <c r="H289" s="6"/>
      <c r="J289" s="6"/>
      <c r="L289" s="6"/>
      <c r="N289" s="6"/>
      <c r="O289" s="6"/>
      <c r="P289" s="6"/>
      <c r="Q289" s="4"/>
      <c r="X289" s="6"/>
      <c r="Y289" s="6"/>
      <c r="Z289" s="6"/>
      <c r="AE289" s="6"/>
      <c r="AI289" s="6"/>
      <c r="AK289" s="6"/>
      <c r="AM289" s="6"/>
      <c r="AN289" s="6"/>
      <c r="AO289" s="6"/>
      <c r="AP289" s="4"/>
    </row>
    <row r="290" spans="7:42" ht="13.2">
      <c r="G290" s="11"/>
      <c r="H290" s="6"/>
      <c r="J290" s="6"/>
      <c r="L290" s="6"/>
      <c r="N290" s="6"/>
      <c r="O290" s="6"/>
      <c r="P290" s="6"/>
      <c r="Q290" s="4"/>
      <c r="X290" s="6"/>
      <c r="Y290" s="6"/>
      <c r="Z290" s="6"/>
      <c r="AE290" s="6"/>
      <c r="AI290" s="6"/>
      <c r="AK290" s="6"/>
      <c r="AM290" s="6"/>
      <c r="AN290" s="6"/>
      <c r="AO290" s="6"/>
      <c r="AP290" s="4"/>
    </row>
    <row r="291" spans="7:42" ht="13.2">
      <c r="G291" s="11"/>
      <c r="H291" s="6"/>
      <c r="J291" s="6"/>
      <c r="L291" s="6"/>
      <c r="N291" s="6"/>
      <c r="O291" s="6"/>
      <c r="P291" s="6"/>
      <c r="Q291" s="4"/>
      <c r="X291" s="6"/>
      <c r="Y291" s="6"/>
      <c r="Z291" s="6"/>
      <c r="AE291" s="6"/>
      <c r="AI291" s="6"/>
      <c r="AK291" s="6"/>
      <c r="AM291" s="6"/>
      <c r="AN291" s="6"/>
      <c r="AO291" s="6"/>
      <c r="AP291" s="4"/>
    </row>
    <row r="292" spans="7:42" ht="13.2">
      <c r="G292" s="11"/>
      <c r="H292" s="6"/>
      <c r="J292" s="6"/>
      <c r="L292" s="6"/>
      <c r="N292" s="6"/>
      <c r="O292" s="6"/>
      <c r="P292" s="6"/>
      <c r="Q292" s="4"/>
      <c r="X292" s="6"/>
      <c r="Y292" s="6"/>
      <c r="Z292" s="6"/>
      <c r="AE292" s="6"/>
      <c r="AI292" s="6"/>
      <c r="AK292" s="6"/>
      <c r="AM292" s="6"/>
      <c r="AN292" s="6"/>
      <c r="AO292" s="6"/>
      <c r="AP292" s="4"/>
    </row>
    <row r="293" spans="7:42" ht="13.2">
      <c r="G293" s="11"/>
      <c r="H293" s="6"/>
      <c r="J293" s="6"/>
      <c r="L293" s="6"/>
      <c r="N293" s="6"/>
      <c r="O293" s="6"/>
      <c r="P293" s="6"/>
      <c r="Q293" s="4"/>
      <c r="X293" s="6"/>
      <c r="Y293" s="6"/>
      <c r="Z293" s="6"/>
      <c r="AE293" s="6"/>
      <c r="AI293" s="6"/>
      <c r="AK293" s="6"/>
      <c r="AM293" s="6"/>
      <c r="AN293" s="6"/>
      <c r="AO293" s="6"/>
      <c r="AP293" s="4"/>
    </row>
    <row r="294" spans="7:42" ht="13.2">
      <c r="G294" s="11"/>
      <c r="H294" s="6"/>
      <c r="J294" s="6"/>
      <c r="L294" s="6"/>
      <c r="N294" s="6"/>
      <c r="O294" s="6"/>
      <c r="P294" s="6"/>
      <c r="Q294" s="4"/>
      <c r="X294" s="6"/>
      <c r="Y294" s="6"/>
      <c r="Z294" s="6"/>
      <c r="AE294" s="6"/>
      <c r="AI294" s="6"/>
      <c r="AK294" s="6"/>
      <c r="AM294" s="6"/>
      <c r="AN294" s="6"/>
      <c r="AO294" s="6"/>
      <c r="AP294" s="4"/>
    </row>
    <row r="295" spans="7:42" ht="13.2">
      <c r="G295" s="11"/>
      <c r="H295" s="6"/>
      <c r="J295" s="6"/>
      <c r="L295" s="6"/>
      <c r="N295" s="6"/>
      <c r="O295" s="6"/>
      <c r="P295" s="6"/>
      <c r="Q295" s="4"/>
      <c r="X295" s="6"/>
      <c r="Y295" s="6"/>
      <c r="Z295" s="6"/>
      <c r="AE295" s="6"/>
      <c r="AI295" s="6"/>
      <c r="AK295" s="6"/>
      <c r="AM295" s="6"/>
      <c r="AN295" s="6"/>
      <c r="AO295" s="6"/>
      <c r="AP295" s="4"/>
    </row>
    <row r="296" spans="7:42" ht="13.2">
      <c r="G296" s="11"/>
      <c r="H296" s="6"/>
      <c r="J296" s="6"/>
      <c r="L296" s="6"/>
      <c r="N296" s="6"/>
      <c r="O296" s="6"/>
      <c r="P296" s="6"/>
      <c r="Q296" s="4"/>
      <c r="X296" s="6"/>
      <c r="Y296" s="6"/>
      <c r="Z296" s="6"/>
      <c r="AE296" s="6"/>
      <c r="AI296" s="6"/>
      <c r="AK296" s="6"/>
      <c r="AM296" s="6"/>
      <c r="AN296" s="6"/>
      <c r="AO296" s="6"/>
      <c r="AP296" s="4"/>
    </row>
    <row r="297" spans="7:42" ht="13.2">
      <c r="G297" s="11"/>
      <c r="H297" s="6"/>
      <c r="J297" s="6"/>
      <c r="L297" s="6"/>
      <c r="N297" s="6"/>
      <c r="O297" s="6"/>
      <c r="P297" s="6"/>
      <c r="Q297" s="4"/>
      <c r="X297" s="6"/>
      <c r="Y297" s="6"/>
      <c r="Z297" s="6"/>
      <c r="AE297" s="6"/>
      <c r="AI297" s="6"/>
      <c r="AK297" s="6"/>
      <c r="AM297" s="6"/>
      <c r="AN297" s="6"/>
      <c r="AO297" s="6"/>
      <c r="AP297" s="4"/>
    </row>
    <row r="298" spans="7:42" ht="13.2">
      <c r="G298" s="11"/>
      <c r="H298" s="6"/>
      <c r="J298" s="6"/>
      <c r="L298" s="6"/>
      <c r="N298" s="6"/>
      <c r="O298" s="6"/>
      <c r="P298" s="6"/>
      <c r="Q298" s="4"/>
      <c r="X298" s="6"/>
      <c r="Y298" s="6"/>
      <c r="Z298" s="6"/>
      <c r="AE298" s="6"/>
      <c r="AI298" s="6"/>
      <c r="AK298" s="6"/>
      <c r="AM298" s="6"/>
      <c r="AN298" s="6"/>
      <c r="AO298" s="6"/>
      <c r="AP298" s="4"/>
    </row>
    <row r="299" spans="7:42" ht="13.2">
      <c r="G299" s="11"/>
      <c r="H299" s="6"/>
      <c r="J299" s="6"/>
      <c r="L299" s="6"/>
      <c r="N299" s="6"/>
      <c r="O299" s="6"/>
      <c r="P299" s="6"/>
      <c r="Q299" s="4"/>
      <c r="X299" s="6"/>
      <c r="Y299" s="6"/>
      <c r="Z299" s="6"/>
      <c r="AE299" s="6"/>
      <c r="AI299" s="6"/>
      <c r="AK299" s="6"/>
      <c r="AM299" s="6"/>
      <c r="AN299" s="6"/>
      <c r="AO299" s="6"/>
      <c r="AP299" s="4"/>
    </row>
    <row r="300" spans="7:42" ht="13.2">
      <c r="G300" s="11"/>
      <c r="H300" s="6"/>
      <c r="J300" s="6"/>
      <c r="L300" s="6"/>
      <c r="N300" s="6"/>
      <c r="O300" s="6"/>
      <c r="P300" s="6"/>
      <c r="Q300" s="4"/>
      <c r="X300" s="6"/>
      <c r="Y300" s="6"/>
      <c r="Z300" s="6"/>
      <c r="AE300" s="6"/>
      <c r="AI300" s="6"/>
      <c r="AK300" s="6"/>
      <c r="AM300" s="6"/>
      <c r="AN300" s="6"/>
      <c r="AO300" s="6"/>
      <c r="AP300" s="4"/>
    </row>
    <row r="301" spans="7:42" ht="13.2">
      <c r="G301" s="11"/>
      <c r="H301" s="6"/>
      <c r="J301" s="6"/>
      <c r="L301" s="6"/>
      <c r="N301" s="6"/>
      <c r="O301" s="6"/>
      <c r="P301" s="6"/>
      <c r="Q301" s="4"/>
      <c r="X301" s="6"/>
      <c r="Y301" s="6"/>
      <c r="Z301" s="6"/>
      <c r="AE301" s="6"/>
      <c r="AI301" s="6"/>
      <c r="AK301" s="6"/>
      <c r="AM301" s="6"/>
      <c r="AN301" s="6"/>
      <c r="AO301" s="6"/>
      <c r="AP301" s="4"/>
    </row>
    <row r="302" spans="7:42" ht="13.2">
      <c r="G302" s="11"/>
      <c r="H302" s="6"/>
      <c r="J302" s="6"/>
      <c r="L302" s="6"/>
      <c r="N302" s="6"/>
      <c r="O302" s="6"/>
      <c r="P302" s="6"/>
      <c r="Q302" s="4"/>
      <c r="X302" s="6"/>
      <c r="Y302" s="6"/>
      <c r="Z302" s="6"/>
      <c r="AE302" s="6"/>
      <c r="AI302" s="6"/>
      <c r="AK302" s="6"/>
      <c r="AM302" s="6"/>
      <c r="AN302" s="6"/>
      <c r="AO302" s="6"/>
      <c r="AP302" s="4"/>
    </row>
    <row r="303" spans="7:42" ht="13.2">
      <c r="G303" s="11"/>
      <c r="H303" s="6"/>
      <c r="J303" s="6"/>
      <c r="L303" s="6"/>
      <c r="N303" s="6"/>
      <c r="O303" s="6"/>
      <c r="P303" s="6"/>
      <c r="Q303" s="4"/>
      <c r="X303" s="6"/>
      <c r="Y303" s="6"/>
      <c r="Z303" s="6"/>
      <c r="AE303" s="6"/>
      <c r="AI303" s="6"/>
      <c r="AK303" s="6"/>
      <c r="AM303" s="6"/>
      <c r="AN303" s="6"/>
      <c r="AO303" s="6"/>
      <c r="AP303" s="4"/>
    </row>
    <row r="304" spans="7:42" ht="13.2">
      <c r="G304" s="11"/>
      <c r="H304" s="6"/>
      <c r="J304" s="6"/>
      <c r="L304" s="6"/>
      <c r="N304" s="6"/>
      <c r="O304" s="6"/>
      <c r="P304" s="6"/>
      <c r="Q304" s="4"/>
      <c r="X304" s="6"/>
      <c r="Y304" s="6"/>
      <c r="Z304" s="6"/>
      <c r="AE304" s="6"/>
      <c r="AI304" s="6"/>
      <c r="AK304" s="6"/>
      <c r="AM304" s="6"/>
      <c r="AN304" s="6"/>
      <c r="AO304" s="6"/>
      <c r="AP304" s="4"/>
    </row>
    <row r="305" spans="7:42" ht="13.2">
      <c r="G305" s="11"/>
      <c r="H305" s="6"/>
      <c r="J305" s="6"/>
      <c r="L305" s="6"/>
      <c r="N305" s="6"/>
      <c r="O305" s="6"/>
      <c r="P305" s="6"/>
      <c r="Q305" s="4"/>
      <c r="X305" s="6"/>
      <c r="Y305" s="6"/>
      <c r="Z305" s="6"/>
      <c r="AE305" s="6"/>
      <c r="AI305" s="6"/>
      <c r="AK305" s="6"/>
      <c r="AM305" s="6"/>
      <c r="AN305" s="6"/>
      <c r="AO305" s="6"/>
      <c r="AP305" s="4"/>
    </row>
    <row r="306" spans="7:42" ht="13.2">
      <c r="G306" s="11"/>
      <c r="H306" s="6"/>
      <c r="J306" s="6"/>
      <c r="L306" s="6"/>
      <c r="N306" s="6"/>
      <c r="O306" s="6"/>
      <c r="P306" s="6"/>
      <c r="Q306" s="4"/>
      <c r="X306" s="6"/>
      <c r="Y306" s="6"/>
      <c r="Z306" s="6"/>
      <c r="AE306" s="6"/>
      <c r="AI306" s="6"/>
      <c r="AK306" s="6"/>
      <c r="AM306" s="6"/>
      <c r="AN306" s="6"/>
      <c r="AO306" s="6"/>
      <c r="AP306" s="4"/>
    </row>
    <row r="307" spans="7:42" ht="13.2">
      <c r="G307" s="11"/>
      <c r="H307" s="6"/>
      <c r="J307" s="6"/>
      <c r="L307" s="6"/>
      <c r="N307" s="6"/>
      <c r="O307" s="6"/>
      <c r="P307" s="6"/>
      <c r="Q307" s="4"/>
      <c r="X307" s="6"/>
      <c r="Y307" s="6"/>
      <c r="Z307" s="6"/>
      <c r="AE307" s="6"/>
      <c r="AI307" s="6"/>
      <c r="AK307" s="6"/>
      <c r="AM307" s="6"/>
      <c r="AN307" s="6"/>
      <c r="AO307" s="6"/>
      <c r="AP307" s="4"/>
    </row>
    <row r="308" spans="7:42" ht="13.2">
      <c r="G308" s="11"/>
      <c r="H308" s="6"/>
      <c r="J308" s="6"/>
      <c r="L308" s="6"/>
      <c r="N308" s="6"/>
      <c r="O308" s="6"/>
      <c r="P308" s="6"/>
      <c r="Q308" s="4"/>
      <c r="X308" s="6"/>
      <c r="Y308" s="6"/>
      <c r="Z308" s="6"/>
      <c r="AE308" s="6"/>
      <c r="AI308" s="6"/>
      <c r="AK308" s="6"/>
      <c r="AM308" s="6"/>
      <c r="AN308" s="6"/>
      <c r="AO308" s="6"/>
      <c r="AP308" s="4"/>
    </row>
    <row r="309" spans="7:42" ht="13.2">
      <c r="G309" s="11"/>
      <c r="H309" s="6"/>
      <c r="J309" s="6"/>
      <c r="L309" s="6"/>
      <c r="N309" s="6"/>
      <c r="O309" s="6"/>
      <c r="P309" s="6"/>
      <c r="Q309" s="4"/>
      <c r="X309" s="6"/>
      <c r="Y309" s="6"/>
      <c r="Z309" s="6"/>
      <c r="AE309" s="6"/>
      <c r="AI309" s="6"/>
      <c r="AK309" s="6"/>
      <c r="AM309" s="6"/>
      <c r="AN309" s="6"/>
      <c r="AO309" s="6"/>
      <c r="AP309" s="4"/>
    </row>
    <row r="310" spans="7:42" ht="13.2">
      <c r="G310" s="11"/>
      <c r="H310" s="6"/>
      <c r="J310" s="6"/>
      <c r="L310" s="6"/>
      <c r="N310" s="6"/>
      <c r="O310" s="6"/>
      <c r="P310" s="6"/>
      <c r="Q310" s="4"/>
      <c r="X310" s="6"/>
      <c r="Y310" s="6"/>
      <c r="Z310" s="6"/>
      <c r="AE310" s="6"/>
      <c r="AI310" s="6"/>
      <c r="AK310" s="6"/>
      <c r="AM310" s="6"/>
      <c r="AN310" s="6"/>
      <c r="AO310" s="6"/>
      <c r="AP310" s="4"/>
    </row>
    <row r="311" spans="7:42" ht="13.2">
      <c r="G311" s="11"/>
      <c r="H311" s="6"/>
      <c r="J311" s="6"/>
      <c r="L311" s="6"/>
      <c r="N311" s="6"/>
      <c r="O311" s="6"/>
      <c r="P311" s="6"/>
      <c r="Q311" s="4"/>
      <c r="X311" s="6"/>
      <c r="Y311" s="6"/>
      <c r="Z311" s="6"/>
      <c r="AE311" s="6"/>
      <c r="AI311" s="6"/>
      <c r="AK311" s="6"/>
      <c r="AM311" s="6"/>
      <c r="AN311" s="6"/>
      <c r="AO311" s="6"/>
      <c r="AP311" s="4"/>
    </row>
    <row r="312" spans="7:42" ht="13.2">
      <c r="G312" s="11"/>
      <c r="H312" s="6"/>
      <c r="J312" s="6"/>
      <c r="L312" s="6"/>
      <c r="N312" s="6"/>
      <c r="O312" s="6"/>
      <c r="P312" s="6"/>
      <c r="Q312" s="4"/>
      <c r="X312" s="6"/>
      <c r="Y312" s="6"/>
      <c r="Z312" s="6"/>
      <c r="AE312" s="6"/>
      <c r="AI312" s="6"/>
      <c r="AK312" s="6"/>
      <c r="AM312" s="6"/>
      <c r="AN312" s="6"/>
      <c r="AO312" s="6"/>
      <c r="AP312" s="4"/>
    </row>
    <row r="313" spans="7:42" ht="13.2">
      <c r="G313" s="11"/>
      <c r="H313" s="6"/>
      <c r="J313" s="6"/>
      <c r="L313" s="6"/>
      <c r="N313" s="6"/>
      <c r="O313" s="6"/>
      <c r="P313" s="6"/>
      <c r="Q313" s="4"/>
      <c r="X313" s="6"/>
      <c r="Y313" s="6"/>
      <c r="Z313" s="6"/>
      <c r="AE313" s="6"/>
      <c r="AI313" s="6"/>
      <c r="AK313" s="6"/>
      <c r="AM313" s="6"/>
      <c r="AN313" s="6"/>
      <c r="AO313" s="6"/>
      <c r="AP313" s="4"/>
    </row>
    <row r="314" spans="7:42" ht="13.2">
      <c r="G314" s="11"/>
      <c r="H314" s="6"/>
      <c r="J314" s="6"/>
      <c r="L314" s="6"/>
      <c r="N314" s="6"/>
      <c r="O314" s="6"/>
      <c r="P314" s="6"/>
      <c r="Q314" s="4"/>
      <c r="X314" s="6"/>
      <c r="Y314" s="6"/>
      <c r="Z314" s="6"/>
      <c r="AE314" s="6"/>
      <c r="AI314" s="6"/>
      <c r="AK314" s="6"/>
      <c r="AM314" s="6"/>
      <c r="AN314" s="6"/>
      <c r="AO314" s="6"/>
      <c r="AP314" s="4"/>
    </row>
    <row r="315" spans="7:42" ht="13.2">
      <c r="G315" s="11"/>
      <c r="H315" s="6"/>
      <c r="J315" s="6"/>
      <c r="L315" s="6"/>
      <c r="N315" s="6"/>
      <c r="O315" s="6"/>
      <c r="P315" s="6"/>
      <c r="Q315" s="4"/>
      <c r="X315" s="6"/>
      <c r="Y315" s="6"/>
      <c r="Z315" s="6"/>
      <c r="AE315" s="6"/>
      <c r="AI315" s="6"/>
      <c r="AK315" s="6"/>
      <c r="AM315" s="6"/>
      <c r="AN315" s="6"/>
      <c r="AO315" s="6"/>
      <c r="AP315" s="4"/>
    </row>
    <row r="316" spans="7:42" ht="13.2">
      <c r="G316" s="11"/>
      <c r="H316" s="6"/>
      <c r="J316" s="6"/>
      <c r="L316" s="6"/>
      <c r="N316" s="6"/>
      <c r="O316" s="6"/>
      <c r="P316" s="6"/>
      <c r="Q316" s="4"/>
      <c r="X316" s="6"/>
      <c r="Y316" s="6"/>
      <c r="Z316" s="6"/>
      <c r="AE316" s="6"/>
      <c r="AI316" s="6"/>
      <c r="AK316" s="6"/>
      <c r="AM316" s="6"/>
      <c r="AN316" s="6"/>
      <c r="AO316" s="6"/>
      <c r="AP316" s="4"/>
    </row>
    <row r="317" spans="7:42" ht="13.2">
      <c r="G317" s="11"/>
      <c r="H317" s="6"/>
      <c r="J317" s="6"/>
      <c r="L317" s="6"/>
      <c r="N317" s="6"/>
      <c r="O317" s="6"/>
      <c r="P317" s="6"/>
      <c r="Q317" s="4"/>
      <c r="X317" s="6"/>
      <c r="Y317" s="6"/>
      <c r="Z317" s="6"/>
      <c r="AE317" s="6"/>
      <c r="AI317" s="6"/>
      <c r="AK317" s="6"/>
      <c r="AM317" s="6"/>
      <c r="AN317" s="6"/>
      <c r="AO317" s="6"/>
      <c r="AP317" s="4"/>
    </row>
    <row r="318" spans="7:42" ht="13.2">
      <c r="G318" s="11"/>
      <c r="H318" s="6"/>
      <c r="J318" s="6"/>
      <c r="L318" s="6"/>
      <c r="N318" s="6"/>
      <c r="O318" s="6"/>
      <c r="P318" s="6"/>
      <c r="Q318" s="4"/>
      <c r="X318" s="6"/>
      <c r="Y318" s="6"/>
      <c r="Z318" s="6"/>
      <c r="AE318" s="6"/>
      <c r="AI318" s="6"/>
      <c r="AK318" s="6"/>
      <c r="AM318" s="6"/>
      <c r="AN318" s="6"/>
      <c r="AO318" s="6"/>
      <c r="AP318" s="4"/>
    </row>
    <row r="319" spans="7:42" ht="13.2">
      <c r="G319" s="11"/>
      <c r="H319" s="6"/>
      <c r="J319" s="6"/>
      <c r="L319" s="6"/>
      <c r="N319" s="6"/>
      <c r="O319" s="6"/>
      <c r="P319" s="6"/>
      <c r="Q319" s="4"/>
      <c r="X319" s="6"/>
      <c r="Y319" s="6"/>
      <c r="Z319" s="6"/>
      <c r="AE319" s="6"/>
      <c r="AI319" s="6"/>
      <c r="AK319" s="6"/>
      <c r="AM319" s="6"/>
      <c r="AN319" s="6"/>
      <c r="AO319" s="6"/>
      <c r="AP319" s="4"/>
    </row>
    <row r="320" spans="7:42" ht="13.2">
      <c r="G320" s="11"/>
      <c r="H320" s="6"/>
      <c r="J320" s="6"/>
      <c r="L320" s="6"/>
      <c r="N320" s="6"/>
      <c r="O320" s="6"/>
      <c r="P320" s="6"/>
      <c r="Q320" s="4"/>
      <c r="X320" s="6"/>
      <c r="Y320" s="6"/>
      <c r="Z320" s="6"/>
      <c r="AE320" s="6"/>
      <c r="AI320" s="6"/>
      <c r="AK320" s="6"/>
      <c r="AM320" s="6"/>
      <c r="AN320" s="6"/>
      <c r="AO320" s="6"/>
      <c r="AP320" s="4"/>
    </row>
    <row r="321" spans="7:42" ht="13.2">
      <c r="G321" s="11"/>
      <c r="H321" s="6"/>
      <c r="J321" s="6"/>
      <c r="L321" s="6"/>
      <c r="N321" s="6"/>
      <c r="O321" s="6"/>
      <c r="P321" s="6"/>
      <c r="Q321" s="4"/>
      <c r="X321" s="6"/>
      <c r="Y321" s="6"/>
      <c r="Z321" s="6"/>
      <c r="AE321" s="6"/>
      <c r="AI321" s="6"/>
      <c r="AK321" s="6"/>
      <c r="AM321" s="6"/>
      <c r="AN321" s="6"/>
      <c r="AO321" s="6"/>
      <c r="AP321" s="4"/>
    </row>
    <row r="322" spans="7:42" ht="13.2">
      <c r="G322" s="11"/>
      <c r="H322" s="6"/>
      <c r="J322" s="6"/>
      <c r="L322" s="6"/>
      <c r="N322" s="6"/>
      <c r="O322" s="6"/>
      <c r="P322" s="6"/>
      <c r="Q322" s="4"/>
      <c r="X322" s="6"/>
      <c r="Y322" s="6"/>
      <c r="Z322" s="6"/>
      <c r="AE322" s="6"/>
      <c r="AI322" s="6"/>
      <c r="AK322" s="6"/>
      <c r="AM322" s="6"/>
      <c r="AN322" s="6"/>
      <c r="AO322" s="6"/>
      <c r="AP322" s="4"/>
    </row>
    <row r="323" spans="7:42" ht="13.2">
      <c r="G323" s="11"/>
      <c r="H323" s="6"/>
      <c r="J323" s="6"/>
      <c r="L323" s="6"/>
      <c r="N323" s="6"/>
      <c r="O323" s="6"/>
      <c r="P323" s="6"/>
      <c r="Q323" s="4"/>
      <c r="X323" s="6"/>
      <c r="Y323" s="6"/>
      <c r="Z323" s="6"/>
      <c r="AE323" s="6"/>
      <c r="AI323" s="6"/>
      <c r="AK323" s="6"/>
      <c r="AM323" s="6"/>
      <c r="AN323" s="6"/>
      <c r="AO323" s="6"/>
      <c r="AP323" s="4"/>
    </row>
    <row r="324" spans="7:42" ht="13.2">
      <c r="G324" s="11"/>
      <c r="H324" s="6"/>
      <c r="J324" s="6"/>
      <c r="L324" s="6"/>
      <c r="N324" s="6"/>
      <c r="O324" s="6"/>
      <c r="P324" s="6"/>
      <c r="Q324" s="4"/>
      <c r="X324" s="6"/>
      <c r="Y324" s="6"/>
      <c r="Z324" s="6"/>
      <c r="AE324" s="6"/>
      <c r="AI324" s="6"/>
      <c r="AK324" s="6"/>
      <c r="AM324" s="6"/>
      <c r="AN324" s="6"/>
      <c r="AO324" s="6"/>
      <c r="AP324" s="4"/>
    </row>
    <row r="325" spans="7:42" ht="13.2">
      <c r="G325" s="11"/>
      <c r="H325" s="6"/>
      <c r="J325" s="6"/>
      <c r="L325" s="6"/>
      <c r="N325" s="6"/>
      <c r="O325" s="6"/>
      <c r="P325" s="6"/>
      <c r="Q325" s="4"/>
      <c r="X325" s="6"/>
      <c r="Y325" s="6"/>
      <c r="Z325" s="6"/>
      <c r="AE325" s="6"/>
      <c r="AI325" s="6"/>
      <c r="AK325" s="6"/>
      <c r="AM325" s="6"/>
      <c r="AN325" s="6"/>
      <c r="AO325" s="6"/>
      <c r="AP325" s="4"/>
    </row>
    <row r="326" spans="7:42" ht="13.2">
      <c r="G326" s="11"/>
      <c r="H326" s="6"/>
      <c r="J326" s="6"/>
      <c r="L326" s="6"/>
      <c r="N326" s="6"/>
      <c r="O326" s="6"/>
      <c r="P326" s="6"/>
      <c r="Q326" s="4"/>
      <c r="X326" s="6"/>
      <c r="Y326" s="6"/>
      <c r="Z326" s="6"/>
      <c r="AE326" s="6"/>
      <c r="AI326" s="6"/>
      <c r="AK326" s="6"/>
      <c r="AM326" s="6"/>
      <c r="AN326" s="6"/>
      <c r="AO326" s="6"/>
      <c r="AP326" s="4"/>
    </row>
    <row r="327" spans="7:42" ht="13.2">
      <c r="G327" s="11"/>
      <c r="H327" s="6"/>
      <c r="J327" s="6"/>
      <c r="L327" s="6"/>
      <c r="N327" s="6"/>
      <c r="O327" s="6"/>
      <c r="P327" s="6"/>
      <c r="Q327" s="4"/>
      <c r="X327" s="6"/>
      <c r="Y327" s="6"/>
      <c r="Z327" s="6"/>
      <c r="AE327" s="6"/>
      <c r="AI327" s="6"/>
      <c r="AK327" s="6"/>
      <c r="AM327" s="6"/>
      <c r="AN327" s="6"/>
      <c r="AO327" s="6"/>
      <c r="AP327" s="4"/>
    </row>
    <row r="328" spans="7:42" ht="13.2">
      <c r="G328" s="11"/>
      <c r="H328" s="6"/>
      <c r="J328" s="6"/>
      <c r="L328" s="6"/>
      <c r="N328" s="6"/>
      <c r="O328" s="6"/>
      <c r="P328" s="6"/>
      <c r="Q328" s="4"/>
      <c r="X328" s="6"/>
      <c r="Y328" s="6"/>
      <c r="Z328" s="6"/>
      <c r="AE328" s="6"/>
      <c r="AI328" s="6"/>
      <c r="AK328" s="6"/>
      <c r="AM328" s="6"/>
      <c r="AN328" s="6"/>
      <c r="AO328" s="6"/>
      <c r="AP328" s="4"/>
    </row>
    <row r="329" spans="7:42" ht="13.2">
      <c r="G329" s="11"/>
      <c r="H329" s="6"/>
      <c r="J329" s="6"/>
      <c r="L329" s="6"/>
      <c r="N329" s="6"/>
      <c r="O329" s="6"/>
      <c r="P329" s="6"/>
      <c r="Q329" s="4"/>
      <c r="X329" s="6"/>
      <c r="Y329" s="6"/>
      <c r="Z329" s="6"/>
      <c r="AE329" s="6"/>
      <c r="AI329" s="6"/>
      <c r="AK329" s="6"/>
      <c r="AM329" s="6"/>
      <c r="AN329" s="6"/>
      <c r="AO329" s="6"/>
      <c r="AP329" s="4"/>
    </row>
    <row r="330" spans="7:42" ht="13.2">
      <c r="G330" s="11"/>
      <c r="H330" s="6"/>
      <c r="J330" s="6"/>
      <c r="L330" s="6"/>
      <c r="N330" s="6"/>
      <c r="O330" s="6"/>
      <c r="P330" s="6"/>
      <c r="Q330" s="4"/>
      <c r="X330" s="6"/>
      <c r="Y330" s="6"/>
      <c r="Z330" s="6"/>
      <c r="AE330" s="6"/>
      <c r="AI330" s="6"/>
      <c r="AK330" s="6"/>
      <c r="AM330" s="6"/>
      <c r="AN330" s="6"/>
      <c r="AO330" s="6"/>
      <c r="AP330" s="4"/>
    </row>
    <row r="331" spans="7:42" ht="13.2">
      <c r="G331" s="11"/>
      <c r="H331" s="6"/>
      <c r="J331" s="6"/>
      <c r="L331" s="6"/>
      <c r="N331" s="6"/>
      <c r="O331" s="6"/>
      <c r="P331" s="6"/>
      <c r="Q331" s="4"/>
      <c r="X331" s="6"/>
      <c r="Y331" s="6"/>
      <c r="Z331" s="6"/>
      <c r="AE331" s="6"/>
      <c r="AI331" s="6"/>
      <c r="AK331" s="6"/>
      <c r="AM331" s="6"/>
      <c r="AN331" s="6"/>
      <c r="AO331" s="6"/>
      <c r="AP331" s="4"/>
    </row>
    <row r="332" spans="7:42" ht="13.2">
      <c r="G332" s="11"/>
      <c r="H332" s="6"/>
      <c r="J332" s="6"/>
      <c r="L332" s="6"/>
      <c r="N332" s="6"/>
      <c r="O332" s="6"/>
      <c r="P332" s="6"/>
      <c r="Q332" s="4"/>
      <c r="X332" s="6"/>
      <c r="Y332" s="6"/>
      <c r="Z332" s="6"/>
      <c r="AE332" s="6"/>
      <c r="AI332" s="6"/>
      <c r="AK332" s="6"/>
      <c r="AM332" s="6"/>
      <c r="AN332" s="6"/>
      <c r="AO332" s="6"/>
      <c r="AP332" s="4"/>
    </row>
    <row r="333" spans="7:42" ht="13.2">
      <c r="G333" s="11"/>
      <c r="H333" s="6"/>
      <c r="J333" s="6"/>
      <c r="L333" s="6"/>
      <c r="N333" s="6"/>
      <c r="O333" s="6"/>
      <c r="P333" s="6"/>
      <c r="Q333" s="4"/>
      <c r="X333" s="6"/>
      <c r="Y333" s="6"/>
      <c r="Z333" s="6"/>
      <c r="AE333" s="6"/>
      <c r="AI333" s="6"/>
      <c r="AK333" s="6"/>
      <c r="AM333" s="6"/>
      <c r="AN333" s="6"/>
      <c r="AO333" s="6"/>
      <c r="AP333" s="4"/>
    </row>
    <row r="334" spans="7:42" ht="13.2">
      <c r="G334" s="11"/>
      <c r="H334" s="6"/>
      <c r="J334" s="6"/>
      <c r="L334" s="6"/>
      <c r="N334" s="6"/>
      <c r="O334" s="6"/>
      <c r="P334" s="6"/>
      <c r="Q334" s="4"/>
      <c r="X334" s="6"/>
      <c r="Y334" s="6"/>
      <c r="Z334" s="6"/>
      <c r="AE334" s="6"/>
      <c r="AI334" s="6"/>
      <c r="AK334" s="6"/>
      <c r="AM334" s="6"/>
      <c r="AN334" s="6"/>
      <c r="AO334" s="6"/>
      <c r="AP334" s="4"/>
    </row>
    <row r="335" spans="7:42" ht="13.2">
      <c r="G335" s="11"/>
      <c r="H335" s="6"/>
      <c r="J335" s="6"/>
      <c r="L335" s="6"/>
      <c r="N335" s="6"/>
      <c r="O335" s="6"/>
      <c r="P335" s="6"/>
      <c r="Q335" s="4"/>
      <c r="X335" s="6"/>
      <c r="Y335" s="6"/>
      <c r="Z335" s="6"/>
      <c r="AE335" s="6"/>
      <c r="AI335" s="6"/>
      <c r="AK335" s="6"/>
      <c r="AM335" s="6"/>
      <c r="AN335" s="6"/>
      <c r="AO335" s="6"/>
      <c r="AP335" s="4"/>
    </row>
    <row r="336" spans="7:42" ht="13.2">
      <c r="G336" s="11"/>
      <c r="H336" s="6"/>
      <c r="J336" s="6"/>
      <c r="L336" s="6"/>
      <c r="N336" s="6"/>
      <c r="O336" s="6"/>
      <c r="P336" s="6"/>
      <c r="Q336" s="4"/>
      <c r="X336" s="6"/>
      <c r="Y336" s="6"/>
      <c r="Z336" s="6"/>
      <c r="AE336" s="6"/>
      <c r="AI336" s="6"/>
      <c r="AK336" s="6"/>
      <c r="AM336" s="6"/>
      <c r="AN336" s="6"/>
      <c r="AO336" s="6"/>
      <c r="AP336" s="4"/>
    </row>
    <row r="337" spans="7:42" ht="13.2">
      <c r="G337" s="11"/>
      <c r="H337" s="6"/>
      <c r="J337" s="6"/>
      <c r="L337" s="6"/>
      <c r="N337" s="6"/>
      <c r="O337" s="6"/>
      <c r="P337" s="6"/>
      <c r="Q337" s="4"/>
      <c r="X337" s="6"/>
      <c r="Y337" s="6"/>
      <c r="Z337" s="6"/>
      <c r="AE337" s="6"/>
      <c r="AI337" s="6"/>
      <c r="AK337" s="6"/>
      <c r="AM337" s="6"/>
      <c r="AN337" s="6"/>
      <c r="AO337" s="6"/>
      <c r="AP337" s="4"/>
    </row>
    <row r="338" spans="7:42" ht="13.2">
      <c r="G338" s="11"/>
      <c r="H338" s="6"/>
      <c r="J338" s="6"/>
      <c r="L338" s="6"/>
      <c r="N338" s="6"/>
      <c r="O338" s="6"/>
      <c r="P338" s="6"/>
      <c r="Q338" s="4"/>
      <c r="X338" s="6"/>
      <c r="Y338" s="6"/>
      <c r="Z338" s="6"/>
      <c r="AE338" s="6"/>
      <c r="AI338" s="6"/>
      <c r="AK338" s="6"/>
      <c r="AM338" s="6"/>
      <c r="AN338" s="6"/>
      <c r="AO338" s="6"/>
      <c r="AP338" s="4"/>
    </row>
    <row r="339" spans="7:42" ht="13.2">
      <c r="G339" s="11"/>
      <c r="H339" s="6"/>
      <c r="J339" s="6"/>
      <c r="L339" s="6"/>
      <c r="N339" s="6"/>
      <c r="O339" s="6"/>
      <c r="P339" s="6"/>
      <c r="Q339" s="4"/>
      <c r="X339" s="6"/>
      <c r="Y339" s="6"/>
      <c r="Z339" s="6"/>
      <c r="AE339" s="6"/>
      <c r="AI339" s="6"/>
      <c r="AK339" s="6"/>
      <c r="AM339" s="6"/>
      <c r="AN339" s="6"/>
      <c r="AO339" s="6"/>
      <c r="AP339" s="4"/>
    </row>
    <row r="340" spans="7:42" ht="13.2">
      <c r="G340" s="11"/>
      <c r="H340" s="6"/>
      <c r="J340" s="6"/>
      <c r="L340" s="6"/>
      <c r="N340" s="6"/>
      <c r="O340" s="6"/>
      <c r="P340" s="6"/>
      <c r="Q340" s="4"/>
      <c r="X340" s="6"/>
      <c r="Y340" s="6"/>
      <c r="Z340" s="6"/>
      <c r="AE340" s="6"/>
      <c r="AI340" s="6"/>
      <c r="AK340" s="6"/>
      <c r="AM340" s="6"/>
      <c r="AN340" s="6"/>
      <c r="AO340" s="6"/>
      <c r="AP340" s="4"/>
    </row>
    <row r="341" spans="7:42" ht="13.2">
      <c r="G341" s="11"/>
      <c r="H341" s="6"/>
      <c r="J341" s="6"/>
      <c r="L341" s="6"/>
      <c r="N341" s="6"/>
      <c r="O341" s="6"/>
      <c r="P341" s="6"/>
      <c r="Q341" s="4"/>
      <c r="X341" s="6"/>
      <c r="Y341" s="6"/>
      <c r="Z341" s="6"/>
      <c r="AE341" s="6"/>
      <c r="AI341" s="6"/>
      <c r="AK341" s="6"/>
      <c r="AM341" s="6"/>
      <c r="AN341" s="6"/>
      <c r="AO341" s="6"/>
      <c r="AP341" s="4"/>
    </row>
    <row r="342" spans="7:42" ht="13.2">
      <c r="G342" s="11"/>
      <c r="H342" s="6"/>
      <c r="J342" s="6"/>
      <c r="L342" s="6"/>
      <c r="N342" s="6"/>
      <c r="O342" s="6"/>
      <c r="P342" s="6"/>
      <c r="Q342" s="4"/>
      <c r="X342" s="6"/>
      <c r="Y342" s="6"/>
      <c r="Z342" s="6"/>
      <c r="AE342" s="6"/>
      <c r="AI342" s="6"/>
      <c r="AK342" s="6"/>
      <c r="AM342" s="6"/>
      <c r="AN342" s="6"/>
      <c r="AO342" s="6"/>
      <c r="AP342" s="4"/>
    </row>
    <row r="343" spans="7:42" ht="13.2">
      <c r="G343" s="11"/>
      <c r="H343" s="6"/>
      <c r="J343" s="6"/>
      <c r="L343" s="6"/>
      <c r="N343" s="6"/>
      <c r="O343" s="6"/>
      <c r="P343" s="6"/>
      <c r="Q343" s="4"/>
      <c r="X343" s="6"/>
      <c r="Y343" s="6"/>
      <c r="Z343" s="6"/>
      <c r="AE343" s="6"/>
      <c r="AI343" s="6"/>
      <c r="AK343" s="6"/>
      <c r="AM343" s="6"/>
      <c r="AN343" s="6"/>
      <c r="AO343" s="6"/>
      <c r="AP343" s="4"/>
    </row>
    <row r="344" spans="7:42" ht="13.2">
      <c r="G344" s="11"/>
      <c r="H344" s="6"/>
      <c r="J344" s="6"/>
      <c r="L344" s="6"/>
      <c r="N344" s="6"/>
      <c r="O344" s="6"/>
      <c r="P344" s="6"/>
      <c r="Q344" s="4"/>
      <c r="X344" s="6"/>
      <c r="Y344" s="6"/>
      <c r="Z344" s="6"/>
      <c r="AE344" s="6"/>
      <c r="AI344" s="6"/>
      <c r="AK344" s="6"/>
      <c r="AM344" s="6"/>
      <c r="AN344" s="6"/>
      <c r="AO344" s="6"/>
      <c r="AP344" s="4"/>
    </row>
    <row r="345" spans="7:42" ht="13.2">
      <c r="G345" s="11"/>
      <c r="H345" s="6"/>
      <c r="J345" s="6"/>
      <c r="L345" s="6"/>
      <c r="N345" s="6"/>
      <c r="O345" s="6"/>
      <c r="P345" s="6"/>
      <c r="Q345" s="4"/>
      <c r="X345" s="6"/>
      <c r="Y345" s="6"/>
      <c r="Z345" s="6"/>
      <c r="AE345" s="6"/>
      <c r="AI345" s="6"/>
      <c r="AK345" s="6"/>
      <c r="AM345" s="6"/>
      <c r="AN345" s="6"/>
      <c r="AO345" s="6"/>
      <c r="AP345" s="4"/>
    </row>
    <row r="346" spans="7:42" ht="13.2">
      <c r="G346" s="11"/>
      <c r="H346" s="6"/>
      <c r="J346" s="6"/>
      <c r="L346" s="6"/>
      <c r="N346" s="6"/>
      <c r="O346" s="6"/>
      <c r="P346" s="6"/>
      <c r="Q346" s="4"/>
      <c r="X346" s="6"/>
      <c r="Y346" s="6"/>
      <c r="Z346" s="6"/>
      <c r="AE346" s="6"/>
      <c r="AI346" s="6"/>
      <c r="AK346" s="6"/>
      <c r="AM346" s="6"/>
      <c r="AN346" s="6"/>
      <c r="AO346" s="6"/>
      <c r="AP346" s="4"/>
    </row>
    <row r="347" spans="7:42" ht="13.2">
      <c r="G347" s="11"/>
      <c r="H347" s="6"/>
      <c r="J347" s="6"/>
      <c r="L347" s="6"/>
      <c r="N347" s="6"/>
      <c r="O347" s="6"/>
      <c r="P347" s="6"/>
      <c r="Q347" s="4"/>
      <c r="X347" s="6"/>
      <c r="Y347" s="6"/>
      <c r="Z347" s="6"/>
      <c r="AE347" s="6"/>
      <c r="AI347" s="6"/>
      <c r="AK347" s="6"/>
      <c r="AM347" s="6"/>
      <c r="AN347" s="6"/>
      <c r="AO347" s="6"/>
      <c r="AP347" s="4"/>
    </row>
    <row r="348" spans="7:42" ht="13.2">
      <c r="G348" s="11"/>
      <c r="H348" s="6"/>
      <c r="J348" s="6"/>
      <c r="L348" s="6"/>
      <c r="N348" s="6"/>
      <c r="O348" s="6"/>
      <c r="P348" s="6"/>
      <c r="Q348" s="4"/>
      <c r="X348" s="6"/>
      <c r="Y348" s="6"/>
      <c r="Z348" s="6"/>
      <c r="AE348" s="6"/>
      <c r="AI348" s="6"/>
      <c r="AK348" s="6"/>
      <c r="AM348" s="6"/>
      <c r="AN348" s="6"/>
      <c r="AO348" s="6"/>
      <c r="AP348" s="4"/>
    </row>
    <row r="349" spans="7:42" ht="13.2">
      <c r="G349" s="11"/>
      <c r="H349" s="6"/>
      <c r="J349" s="6"/>
      <c r="L349" s="6"/>
      <c r="N349" s="6"/>
      <c r="O349" s="6"/>
      <c r="P349" s="6"/>
      <c r="Q349" s="4"/>
      <c r="X349" s="6"/>
      <c r="Y349" s="6"/>
      <c r="Z349" s="6"/>
      <c r="AE349" s="6"/>
      <c r="AI349" s="6"/>
      <c r="AK349" s="6"/>
      <c r="AM349" s="6"/>
      <c r="AN349" s="6"/>
      <c r="AO349" s="6"/>
      <c r="AP349" s="4"/>
    </row>
    <row r="350" spans="7:42" ht="13.2">
      <c r="G350" s="11"/>
      <c r="H350" s="6"/>
      <c r="J350" s="6"/>
      <c r="L350" s="6"/>
      <c r="N350" s="6"/>
      <c r="O350" s="6"/>
      <c r="P350" s="6"/>
      <c r="Q350" s="4"/>
      <c r="X350" s="6"/>
      <c r="Y350" s="6"/>
      <c r="Z350" s="6"/>
      <c r="AE350" s="6"/>
      <c r="AI350" s="6"/>
      <c r="AK350" s="6"/>
      <c r="AM350" s="6"/>
      <c r="AN350" s="6"/>
      <c r="AO350" s="6"/>
      <c r="AP350" s="4"/>
    </row>
    <row r="351" spans="7:42" ht="13.2">
      <c r="G351" s="11"/>
      <c r="H351" s="6"/>
      <c r="J351" s="6"/>
      <c r="L351" s="6"/>
      <c r="N351" s="6"/>
      <c r="O351" s="6"/>
      <c r="P351" s="6"/>
      <c r="Q351" s="4"/>
      <c r="X351" s="6"/>
      <c r="Y351" s="6"/>
      <c r="Z351" s="6"/>
      <c r="AE351" s="6"/>
      <c r="AI351" s="6"/>
      <c r="AK351" s="6"/>
      <c r="AM351" s="6"/>
      <c r="AN351" s="6"/>
      <c r="AO351" s="6"/>
      <c r="AP351" s="4"/>
    </row>
    <row r="352" spans="7:42" ht="13.2">
      <c r="G352" s="11"/>
      <c r="H352" s="6"/>
      <c r="J352" s="6"/>
      <c r="L352" s="6"/>
      <c r="N352" s="6"/>
      <c r="O352" s="6"/>
      <c r="P352" s="6"/>
      <c r="Q352" s="4"/>
      <c r="X352" s="6"/>
      <c r="Y352" s="6"/>
      <c r="Z352" s="6"/>
      <c r="AE352" s="6"/>
      <c r="AI352" s="6"/>
      <c r="AK352" s="6"/>
      <c r="AM352" s="6"/>
      <c r="AN352" s="6"/>
      <c r="AO352" s="6"/>
      <c r="AP352" s="4"/>
    </row>
    <row r="353" spans="7:42" ht="13.2">
      <c r="G353" s="11"/>
      <c r="H353" s="6"/>
      <c r="J353" s="6"/>
      <c r="L353" s="6"/>
      <c r="N353" s="6"/>
      <c r="O353" s="6"/>
      <c r="P353" s="6"/>
      <c r="Q353" s="4"/>
      <c r="X353" s="6"/>
      <c r="Y353" s="6"/>
      <c r="Z353" s="6"/>
      <c r="AE353" s="6"/>
      <c r="AI353" s="6"/>
      <c r="AK353" s="6"/>
      <c r="AM353" s="6"/>
      <c r="AN353" s="6"/>
      <c r="AO353" s="6"/>
      <c r="AP353" s="4"/>
    </row>
    <row r="354" spans="7:42" ht="13.2">
      <c r="G354" s="11"/>
      <c r="H354" s="6"/>
      <c r="J354" s="6"/>
      <c r="L354" s="6"/>
      <c r="N354" s="6"/>
      <c r="O354" s="6"/>
      <c r="P354" s="6"/>
      <c r="Q354" s="4"/>
      <c r="X354" s="6"/>
      <c r="Y354" s="6"/>
      <c r="Z354" s="6"/>
      <c r="AE354" s="6"/>
      <c r="AI354" s="6"/>
      <c r="AK354" s="6"/>
      <c r="AM354" s="6"/>
      <c r="AN354" s="6"/>
      <c r="AO354" s="6"/>
      <c r="AP354" s="4"/>
    </row>
    <row r="355" spans="7:42" ht="13.2">
      <c r="G355" s="11"/>
      <c r="H355" s="6"/>
      <c r="J355" s="6"/>
      <c r="L355" s="6"/>
      <c r="N355" s="6"/>
      <c r="O355" s="6"/>
      <c r="P355" s="6"/>
      <c r="Q355" s="4"/>
      <c r="X355" s="6"/>
      <c r="Y355" s="6"/>
      <c r="Z355" s="6"/>
      <c r="AE355" s="6"/>
      <c r="AI355" s="6"/>
      <c r="AK355" s="6"/>
      <c r="AM355" s="6"/>
      <c r="AN355" s="6"/>
      <c r="AO355" s="6"/>
      <c r="AP355" s="4"/>
    </row>
    <row r="356" spans="7:42" ht="13.2">
      <c r="G356" s="11"/>
      <c r="H356" s="6"/>
      <c r="J356" s="6"/>
      <c r="L356" s="6"/>
      <c r="N356" s="6"/>
      <c r="O356" s="6"/>
      <c r="P356" s="6"/>
      <c r="Q356" s="4"/>
      <c r="X356" s="6"/>
      <c r="Y356" s="6"/>
      <c r="Z356" s="6"/>
      <c r="AE356" s="6"/>
      <c r="AI356" s="6"/>
      <c r="AK356" s="6"/>
      <c r="AM356" s="6"/>
      <c r="AN356" s="6"/>
      <c r="AO356" s="6"/>
      <c r="AP356" s="4"/>
    </row>
    <row r="357" spans="7:42" ht="13.2">
      <c r="G357" s="11"/>
      <c r="H357" s="6"/>
      <c r="J357" s="6"/>
      <c r="L357" s="6"/>
      <c r="N357" s="6"/>
      <c r="O357" s="6"/>
      <c r="P357" s="6"/>
      <c r="Q357" s="4"/>
      <c r="X357" s="6"/>
      <c r="Y357" s="6"/>
      <c r="Z357" s="6"/>
      <c r="AE357" s="6"/>
      <c r="AI357" s="6"/>
      <c r="AK357" s="6"/>
      <c r="AM357" s="6"/>
      <c r="AN357" s="6"/>
      <c r="AO357" s="6"/>
      <c r="AP357" s="4"/>
    </row>
    <row r="358" spans="7:42" ht="13.2">
      <c r="G358" s="11"/>
      <c r="H358" s="6"/>
      <c r="J358" s="6"/>
      <c r="L358" s="6"/>
      <c r="N358" s="6"/>
      <c r="O358" s="6"/>
      <c r="P358" s="6"/>
      <c r="Q358" s="4"/>
      <c r="X358" s="6"/>
      <c r="Y358" s="6"/>
      <c r="Z358" s="6"/>
      <c r="AE358" s="6"/>
      <c r="AI358" s="6"/>
      <c r="AK358" s="6"/>
      <c r="AM358" s="6"/>
      <c r="AN358" s="6"/>
      <c r="AO358" s="6"/>
      <c r="AP358" s="4"/>
    </row>
    <row r="359" spans="7:42" ht="13.2">
      <c r="G359" s="11"/>
      <c r="H359" s="6"/>
      <c r="J359" s="6"/>
      <c r="L359" s="6"/>
      <c r="N359" s="6"/>
      <c r="O359" s="6"/>
      <c r="P359" s="6"/>
      <c r="Q359" s="4"/>
      <c r="X359" s="6"/>
      <c r="Y359" s="6"/>
      <c r="Z359" s="6"/>
      <c r="AE359" s="6"/>
      <c r="AI359" s="6"/>
      <c r="AK359" s="6"/>
      <c r="AM359" s="6"/>
      <c r="AN359" s="6"/>
      <c r="AO359" s="6"/>
      <c r="AP359" s="4"/>
    </row>
    <row r="360" spans="7:42" ht="13.2">
      <c r="G360" s="11"/>
      <c r="H360" s="6"/>
      <c r="J360" s="6"/>
      <c r="L360" s="6"/>
      <c r="N360" s="6"/>
      <c r="O360" s="6"/>
      <c r="P360" s="6"/>
      <c r="Q360" s="4"/>
      <c r="X360" s="6"/>
      <c r="Y360" s="6"/>
      <c r="Z360" s="6"/>
      <c r="AE360" s="6"/>
      <c r="AI360" s="6"/>
      <c r="AK360" s="6"/>
      <c r="AM360" s="6"/>
      <c r="AN360" s="6"/>
      <c r="AO360" s="6"/>
      <c r="AP360" s="4"/>
    </row>
    <row r="361" spans="7:42" ht="13.2">
      <c r="G361" s="11"/>
      <c r="H361" s="6"/>
      <c r="J361" s="6"/>
      <c r="L361" s="6"/>
      <c r="N361" s="6"/>
      <c r="O361" s="6"/>
      <c r="P361" s="6"/>
      <c r="Q361" s="4"/>
      <c r="X361" s="6"/>
      <c r="Y361" s="6"/>
      <c r="Z361" s="6"/>
      <c r="AE361" s="6"/>
      <c r="AI361" s="6"/>
      <c r="AK361" s="6"/>
      <c r="AM361" s="6"/>
      <c r="AN361" s="6"/>
      <c r="AO361" s="6"/>
      <c r="AP361" s="4"/>
    </row>
    <row r="362" spans="7:42" ht="13.2">
      <c r="G362" s="11"/>
      <c r="H362" s="6"/>
      <c r="J362" s="6"/>
      <c r="L362" s="6"/>
      <c r="N362" s="6"/>
      <c r="O362" s="6"/>
      <c r="P362" s="6"/>
      <c r="Q362" s="4"/>
      <c r="X362" s="6"/>
      <c r="Y362" s="6"/>
      <c r="Z362" s="6"/>
      <c r="AE362" s="6"/>
      <c r="AI362" s="6"/>
      <c r="AK362" s="6"/>
      <c r="AM362" s="6"/>
      <c r="AN362" s="6"/>
      <c r="AO362" s="6"/>
      <c r="AP362" s="4"/>
    </row>
    <row r="363" spans="7:42" ht="13.2">
      <c r="G363" s="11"/>
      <c r="H363" s="6"/>
      <c r="J363" s="6"/>
      <c r="L363" s="6"/>
      <c r="N363" s="6"/>
      <c r="O363" s="6"/>
      <c r="P363" s="6"/>
      <c r="Q363" s="4"/>
      <c r="X363" s="6"/>
      <c r="Y363" s="6"/>
      <c r="Z363" s="6"/>
      <c r="AE363" s="6"/>
      <c r="AI363" s="6"/>
      <c r="AK363" s="6"/>
      <c r="AM363" s="6"/>
      <c r="AN363" s="6"/>
      <c r="AO363" s="6"/>
      <c r="AP363" s="4"/>
    </row>
    <row r="364" spans="7:42" ht="13.2">
      <c r="G364" s="11"/>
      <c r="H364" s="6"/>
      <c r="J364" s="6"/>
      <c r="L364" s="6"/>
      <c r="N364" s="6"/>
      <c r="O364" s="6"/>
      <c r="P364" s="6"/>
      <c r="Q364" s="4"/>
      <c r="X364" s="6"/>
      <c r="Y364" s="6"/>
      <c r="Z364" s="6"/>
      <c r="AE364" s="6"/>
      <c r="AI364" s="6"/>
      <c r="AK364" s="6"/>
      <c r="AM364" s="6"/>
      <c r="AN364" s="6"/>
      <c r="AO364" s="6"/>
      <c r="AP364" s="4"/>
    </row>
    <row r="365" spans="7:42" ht="13.2">
      <c r="G365" s="11"/>
      <c r="H365" s="6"/>
      <c r="J365" s="6"/>
      <c r="L365" s="6"/>
      <c r="N365" s="6"/>
      <c r="O365" s="6"/>
      <c r="P365" s="6"/>
      <c r="Q365" s="4"/>
      <c r="X365" s="6"/>
      <c r="Y365" s="6"/>
      <c r="Z365" s="6"/>
      <c r="AE365" s="6"/>
      <c r="AI365" s="6"/>
      <c r="AK365" s="6"/>
      <c r="AM365" s="6"/>
      <c r="AN365" s="6"/>
      <c r="AO365" s="6"/>
      <c r="AP365" s="4"/>
    </row>
    <row r="366" spans="7:42" ht="13.2">
      <c r="G366" s="11"/>
      <c r="H366" s="6"/>
      <c r="J366" s="6"/>
      <c r="L366" s="6"/>
      <c r="N366" s="6"/>
      <c r="O366" s="6"/>
      <c r="P366" s="6"/>
      <c r="Q366" s="4"/>
      <c r="X366" s="6"/>
      <c r="Y366" s="6"/>
      <c r="Z366" s="6"/>
      <c r="AE366" s="6"/>
      <c r="AI366" s="6"/>
      <c r="AK366" s="6"/>
      <c r="AM366" s="6"/>
      <c r="AN366" s="6"/>
      <c r="AO366" s="6"/>
      <c r="AP366" s="4"/>
    </row>
    <row r="367" spans="7:42" ht="13.2">
      <c r="G367" s="11"/>
      <c r="H367" s="6"/>
      <c r="J367" s="6"/>
      <c r="L367" s="6"/>
      <c r="N367" s="6"/>
      <c r="O367" s="6"/>
      <c r="P367" s="6"/>
      <c r="Q367" s="4"/>
      <c r="X367" s="6"/>
      <c r="Y367" s="6"/>
      <c r="Z367" s="6"/>
      <c r="AE367" s="6"/>
      <c r="AI367" s="6"/>
      <c r="AK367" s="6"/>
      <c r="AM367" s="6"/>
      <c r="AN367" s="6"/>
      <c r="AO367" s="6"/>
      <c r="AP367" s="4"/>
    </row>
    <row r="368" spans="7:42" ht="13.2">
      <c r="G368" s="11"/>
      <c r="H368" s="6"/>
      <c r="J368" s="6"/>
      <c r="L368" s="6"/>
      <c r="N368" s="6"/>
      <c r="O368" s="6"/>
      <c r="P368" s="6"/>
      <c r="Q368" s="4"/>
      <c r="X368" s="6"/>
      <c r="Y368" s="6"/>
      <c r="Z368" s="6"/>
      <c r="AE368" s="6"/>
      <c r="AI368" s="6"/>
      <c r="AK368" s="6"/>
      <c r="AM368" s="6"/>
      <c r="AN368" s="6"/>
      <c r="AO368" s="6"/>
      <c r="AP368" s="4"/>
    </row>
    <row r="369" spans="7:42" ht="13.2">
      <c r="G369" s="11"/>
      <c r="H369" s="6"/>
      <c r="J369" s="6"/>
      <c r="L369" s="6"/>
      <c r="N369" s="6"/>
      <c r="O369" s="6"/>
      <c r="P369" s="6"/>
      <c r="Q369" s="4"/>
      <c r="X369" s="6"/>
      <c r="Y369" s="6"/>
      <c r="Z369" s="6"/>
      <c r="AE369" s="6"/>
      <c r="AI369" s="6"/>
      <c r="AK369" s="6"/>
      <c r="AM369" s="6"/>
      <c r="AN369" s="6"/>
      <c r="AO369" s="6"/>
      <c r="AP369" s="4"/>
    </row>
    <row r="370" spans="7:42" ht="13.2">
      <c r="G370" s="11"/>
      <c r="H370" s="6"/>
      <c r="J370" s="6"/>
      <c r="L370" s="6"/>
      <c r="N370" s="6"/>
      <c r="O370" s="6"/>
      <c r="P370" s="6"/>
      <c r="Q370" s="4"/>
      <c r="X370" s="6"/>
      <c r="Y370" s="6"/>
      <c r="Z370" s="6"/>
      <c r="AE370" s="6"/>
      <c r="AI370" s="6"/>
      <c r="AK370" s="6"/>
      <c r="AM370" s="6"/>
      <c r="AN370" s="6"/>
      <c r="AO370" s="6"/>
      <c r="AP370" s="4"/>
    </row>
    <row r="371" spans="7:42" ht="13.2">
      <c r="G371" s="11"/>
      <c r="H371" s="6"/>
      <c r="J371" s="6"/>
      <c r="L371" s="6"/>
      <c r="N371" s="6"/>
      <c r="O371" s="6"/>
      <c r="P371" s="6"/>
      <c r="Q371" s="4"/>
      <c r="X371" s="6"/>
      <c r="Y371" s="6"/>
      <c r="Z371" s="6"/>
      <c r="AE371" s="6"/>
      <c r="AI371" s="6"/>
      <c r="AK371" s="6"/>
      <c r="AM371" s="6"/>
      <c r="AN371" s="6"/>
      <c r="AO371" s="6"/>
      <c r="AP371" s="4"/>
    </row>
    <row r="372" spans="7:42" ht="13.2">
      <c r="G372" s="11"/>
      <c r="H372" s="6"/>
      <c r="J372" s="6"/>
      <c r="L372" s="6"/>
      <c r="N372" s="6"/>
      <c r="O372" s="6"/>
      <c r="P372" s="6"/>
      <c r="Q372" s="4"/>
      <c r="X372" s="6"/>
      <c r="Y372" s="6"/>
      <c r="Z372" s="6"/>
      <c r="AE372" s="6"/>
      <c r="AI372" s="6"/>
      <c r="AK372" s="6"/>
      <c r="AM372" s="6"/>
      <c r="AN372" s="6"/>
      <c r="AO372" s="6"/>
      <c r="AP372" s="4"/>
    </row>
    <row r="373" spans="7:42" ht="13.2">
      <c r="G373" s="11"/>
      <c r="H373" s="6"/>
      <c r="J373" s="6"/>
      <c r="L373" s="6"/>
      <c r="N373" s="6"/>
      <c r="O373" s="6"/>
      <c r="P373" s="6"/>
      <c r="Q373" s="4"/>
      <c r="X373" s="6"/>
      <c r="Y373" s="6"/>
      <c r="Z373" s="6"/>
      <c r="AE373" s="6"/>
      <c r="AI373" s="6"/>
      <c r="AK373" s="6"/>
      <c r="AM373" s="6"/>
      <c r="AN373" s="6"/>
      <c r="AO373" s="6"/>
      <c r="AP373" s="4"/>
    </row>
    <row r="374" spans="7:42" ht="13.2">
      <c r="G374" s="11"/>
      <c r="H374" s="6"/>
      <c r="J374" s="6"/>
      <c r="L374" s="6"/>
      <c r="N374" s="6"/>
      <c r="O374" s="6"/>
      <c r="P374" s="6"/>
      <c r="Q374" s="4"/>
      <c r="X374" s="6"/>
      <c r="Y374" s="6"/>
      <c r="Z374" s="6"/>
      <c r="AE374" s="6"/>
      <c r="AI374" s="6"/>
      <c r="AK374" s="6"/>
      <c r="AM374" s="6"/>
      <c r="AN374" s="6"/>
      <c r="AO374" s="6"/>
      <c r="AP374" s="4"/>
    </row>
    <row r="375" spans="7:42" ht="13.2">
      <c r="G375" s="11"/>
      <c r="H375" s="6"/>
      <c r="J375" s="6"/>
      <c r="L375" s="6"/>
      <c r="N375" s="6"/>
      <c r="O375" s="6"/>
      <c r="P375" s="6"/>
      <c r="Q375" s="4"/>
      <c r="X375" s="6"/>
      <c r="Y375" s="6"/>
      <c r="Z375" s="6"/>
      <c r="AE375" s="6"/>
      <c r="AI375" s="6"/>
      <c r="AK375" s="6"/>
      <c r="AM375" s="6"/>
      <c r="AN375" s="6"/>
      <c r="AO375" s="6"/>
      <c r="AP375" s="4"/>
    </row>
    <row r="376" spans="7:42" ht="13.2">
      <c r="G376" s="11"/>
      <c r="H376" s="6"/>
      <c r="J376" s="6"/>
      <c r="L376" s="6"/>
      <c r="N376" s="6"/>
      <c r="O376" s="6"/>
      <c r="P376" s="6"/>
      <c r="Q376" s="4"/>
      <c r="X376" s="6"/>
      <c r="Y376" s="6"/>
      <c r="Z376" s="6"/>
      <c r="AE376" s="6"/>
      <c r="AI376" s="6"/>
      <c r="AK376" s="6"/>
      <c r="AM376" s="6"/>
      <c r="AN376" s="6"/>
      <c r="AO376" s="6"/>
      <c r="AP376" s="4"/>
    </row>
    <row r="377" spans="7:42" ht="13.2">
      <c r="G377" s="11"/>
      <c r="H377" s="6"/>
      <c r="J377" s="6"/>
      <c r="L377" s="6"/>
      <c r="N377" s="6"/>
      <c r="O377" s="6"/>
      <c r="P377" s="6"/>
      <c r="Q377" s="4"/>
      <c r="X377" s="6"/>
      <c r="Y377" s="6"/>
      <c r="Z377" s="6"/>
      <c r="AE377" s="6"/>
      <c r="AI377" s="6"/>
      <c r="AK377" s="6"/>
      <c r="AM377" s="6"/>
      <c r="AN377" s="6"/>
      <c r="AO377" s="6"/>
      <c r="AP377" s="4"/>
    </row>
    <row r="378" spans="7:42" ht="13.2">
      <c r="G378" s="11"/>
      <c r="H378" s="6"/>
      <c r="J378" s="6"/>
      <c r="L378" s="6"/>
      <c r="N378" s="6"/>
      <c r="O378" s="6"/>
      <c r="P378" s="6"/>
      <c r="Q378" s="4"/>
      <c r="X378" s="6"/>
      <c r="Y378" s="6"/>
      <c r="Z378" s="6"/>
      <c r="AE378" s="6"/>
      <c r="AI378" s="6"/>
      <c r="AK378" s="6"/>
      <c r="AM378" s="6"/>
      <c r="AN378" s="6"/>
      <c r="AO378" s="6"/>
      <c r="AP378" s="4"/>
    </row>
    <row r="379" spans="7:42" ht="13.2">
      <c r="G379" s="11"/>
      <c r="H379" s="6"/>
      <c r="J379" s="6"/>
      <c r="L379" s="6"/>
      <c r="N379" s="6"/>
      <c r="O379" s="6"/>
      <c r="P379" s="6"/>
      <c r="Q379" s="4"/>
      <c r="X379" s="6"/>
      <c r="Y379" s="6"/>
      <c r="Z379" s="6"/>
      <c r="AE379" s="6"/>
      <c r="AI379" s="6"/>
      <c r="AK379" s="6"/>
      <c r="AM379" s="6"/>
      <c r="AN379" s="6"/>
      <c r="AO379" s="6"/>
      <c r="AP379" s="4"/>
    </row>
    <row r="380" spans="7:42" ht="13.2">
      <c r="G380" s="11"/>
      <c r="H380" s="6"/>
      <c r="J380" s="6"/>
      <c r="L380" s="6"/>
      <c r="N380" s="6"/>
      <c r="O380" s="6"/>
      <c r="P380" s="6"/>
      <c r="Q380" s="4"/>
      <c r="X380" s="6"/>
      <c r="Y380" s="6"/>
      <c r="Z380" s="6"/>
      <c r="AE380" s="6"/>
      <c r="AI380" s="6"/>
      <c r="AK380" s="6"/>
      <c r="AM380" s="6"/>
      <c r="AN380" s="6"/>
      <c r="AO380" s="6"/>
      <c r="AP380" s="4"/>
    </row>
    <row r="381" spans="7:42" ht="13.2">
      <c r="G381" s="11"/>
      <c r="H381" s="6"/>
      <c r="J381" s="6"/>
      <c r="L381" s="6"/>
      <c r="N381" s="6"/>
      <c r="O381" s="6"/>
      <c r="P381" s="6"/>
      <c r="Q381" s="4"/>
      <c r="X381" s="6"/>
      <c r="Y381" s="6"/>
      <c r="Z381" s="6"/>
      <c r="AE381" s="6"/>
      <c r="AI381" s="6"/>
      <c r="AK381" s="6"/>
      <c r="AM381" s="6"/>
      <c r="AN381" s="6"/>
      <c r="AO381" s="6"/>
      <c r="AP381" s="4"/>
    </row>
    <row r="382" spans="7:42" ht="13.2">
      <c r="G382" s="11"/>
      <c r="H382" s="6"/>
      <c r="J382" s="6"/>
      <c r="L382" s="6"/>
      <c r="N382" s="6"/>
      <c r="O382" s="6"/>
      <c r="P382" s="6"/>
      <c r="Q382" s="4"/>
      <c r="X382" s="6"/>
      <c r="Y382" s="6"/>
      <c r="Z382" s="6"/>
      <c r="AE382" s="6"/>
      <c r="AI382" s="6"/>
      <c r="AK382" s="6"/>
      <c r="AM382" s="6"/>
      <c r="AN382" s="6"/>
      <c r="AO382" s="6"/>
      <c r="AP382" s="4"/>
    </row>
    <row r="383" spans="7:42" ht="13.2">
      <c r="G383" s="11"/>
      <c r="H383" s="6"/>
      <c r="J383" s="6"/>
      <c r="L383" s="6"/>
      <c r="N383" s="6"/>
      <c r="O383" s="6"/>
      <c r="P383" s="6"/>
      <c r="Q383" s="4"/>
      <c r="X383" s="6"/>
      <c r="Y383" s="6"/>
      <c r="Z383" s="6"/>
      <c r="AE383" s="6"/>
      <c r="AI383" s="6"/>
      <c r="AK383" s="6"/>
      <c r="AM383" s="6"/>
      <c r="AN383" s="6"/>
      <c r="AO383" s="6"/>
      <c r="AP383" s="4"/>
    </row>
    <row r="384" spans="7:42" ht="13.2">
      <c r="G384" s="11"/>
      <c r="H384" s="6"/>
      <c r="J384" s="6"/>
      <c r="L384" s="6"/>
      <c r="N384" s="6"/>
      <c r="O384" s="6"/>
      <c r="P384" s="6"/>
      <c r="Q384" s="4"/>
      <c r="X384" s="6"/>
      <c r="Y384" s="6"/>
      <c r="Z384" s="6"/>
      <c r="AE384" s="6"/>
      <c r="AI384" s="6"/>
      <c r="AK384" s="6"/>
      <c r="AM384" s="6"/>
      <c r="AN384" s="6"/>
      <c r="AO384" s="6"/>
      <c r="AP384" s="4"/>
    </row>
    <row r="385" spans="7:42" ht="13.2">
      <c r="G385" s="11"/>
      <c r="H385" s="6"/>
      <c r="J385" s="6"/>
      <c r="L385" s="6"/>
      <c r="N385" s="6"/>
      <c r="O385" s="6"/>
      <c r="P385" s="6"/>
      <c r="Q385" s="4"/>
      <c r="X385" s="6"/>
      <c r="Y385" s="6"/>
      <c r="Z385" s="6"/>
      <c r="AE385" s="6"/>
      <c r="AI385" s="6"/>
      <c r="AK385" s="6"/>
      <c r="AM385" s="6"/>
      <c r="AN385" s="6"/>
      <c r="AO385" s="6"/>
      <c r="AP385" s="4"/>
    </row>
    <row r="386" spans="7:42" ht="13.2">
      <c r="G386" s="11"/>
      <c r="H386" s="6"/>
      <c r="J386" s="6"/>
      <c r="L386" s="6"/>
      <c r="N386" s="6"/>
      <c r="O386" s="6"/>
      <c r="P386" s="6"/>
      <c r="Q386" s="4"/>
      <c r="X386" s="6"/>
      <c r="Y386" s="6"/>
      <c r="Z386" s="6"/>
      <c r="AE386" s="6"/>
      <c r="AI386" s="6"/>
      <c r="AK386" s="6"/>
      <c r="AM386" s="6"/>
      <c r="AN386" s="6"/>
      <c r="AO386" s="6"/>
      <c r="AP386" s="4"/>
    </row>
    <row r="387" spans="7:42" ht="13.2">
      <c r="G387" s="11"/>
      <c r="H387" s="6"/>
      <c r="J387" s="6"/>
      <c r="L387" s="6"/>
      <c r="N387" s="6"/>
      <c r="O387" s="6"/>
      <c r="P387" s="6"/>
      <c r="Q387" s="4"/>
      <c r="X387" s="6"/>
      <c r="Y387" s="6"/>
      <c r="Z387" s="6"/>
      <c r="AE387" s="6"/>
      <c r="AI387" s="6"/>
      <c r="AK387" s="6"/>
      <c r="AM387" s="6"/>
      <c r="AN387" s="6"/>
      <c r="AO387" s="6"/>
      <c r="AP387" s="4"/>
    </row>
    <row r="388" spans="7:42" ht="13.2">
      <c r="G388" s="11"/>
      <c r="H388" s="6"/>
      <c r="J388" s="6"/>
      <c r="L388" s="6"/>
      <c r="N388" s="6"/>
      <c r="O388" s="6"/>
      <c r="P388" s="6"/>
      <c r="Q388" s="4"/>
      <c r="X388" s="6"/>
      <c r="Y388" s="6"/>
      <c r="Z388" s="6"/>
      <c r="AE388" s="6"/>
      <c r="AI388" s="6"/>
      <c r="AK388" s="6"/>
      <c r="AM388" s="6"/>
      <c r="AN388" s="6"/>
      <c r="AO388" s="6"/>
      <c r="AP388" s="4"/>
    </row>
    <row r="389" spans="7:42" ht="13.2">
      <c r="G389" s="11"/>
      <c r="H389" s="6"/>
      <c r="J389" s="6"/>
      <c r="L389" s="6"/>
      <c r="N389" s="6"/>
      <c r="O389" s="6"/>
      <c r="P389" s="6"/>
      <c r="Q389" s="4"/>
      <c r="X389" s="6"/>
      <c r="Y389" s="6"/>
      <c r="Z389" s="6"/>
      <c r="AE389" s="6"/>
      <c r="AI389" s="6"/>
      <c r="AK389" s="6"/>
      <c r="AM389" s="6"/>
      <c r="AN389" s="6"/>
      <c r="AO389" s="6"/>
      <c r="AP389" s="4"/>
    </row>
    <row r="390" spans="7:42" ht="13.2">
      <c r="G390" s="11"/>
      <c r="H390" s="6"/>
      <c r="J390" s="6"/>
      <c r="L390" s="6"/>
      <c r="N390" s="6"/>
      <c r="O390" s="6"/>
      <c r="P390" s="6"/>
      <c r="Q390" s="4"/>
      <c r="X390" s="6"/>
      <c r="Y390" s="6"/>
      <c r="Z390" s="6"/>
      <c r="AE390" s="6"/>
      <c r="AI390" s="6"/>
      <c r="AK390" s="6"/>
      <c r="AM390" s="6"/>
      <c r="AN390" s="6"/>
      <c r="AO390" s="6"/>
      <c r="AP390" s="4"/>
    </row>
    <row r="391" spans="7:42" ht="13.2">
      <c r="G391" s="11"/>
      <c r="H391" s="6"/>
      <c r="J391" s="6"/>
      <c r="L391" s="6"/>
      <c r="N391" s="6"/>
      <c r="O391" s="6"/>
      <c r="P391" s="6"/>
      <c r="Q391" s="4"/>
      <c r="X391" s="6"/>
      <c r="Y391" s="6"/>
      <c r="Z391" s="6"/>
      <c r="AE391" s="6"/>
      <c r="AI391" s="6"/>
      <c r="AK391" s="6"/>
      <c r="AM391" s="6"/>
      <c r="AN391" s="6"/>
      <c r="AO391" s="6"/>
      <c r="AP391" s="4"/>
    </row>
    <row r="392" spans="7:42" ht="13.2">
      <c r="G392" s="11"/>
      <c r="H392" s="6"/>
      <c r="J392" s="6"/>
      <c r="L392" s="6"/>
      <c r="N392" s="6"/>
      <c r="O392" s="6"/>
      <c r="P392" s="6"/>
      <c r="Q392" s="4"/>
      <c r="X392" s="6"/>
      <c r="Y392" s="6"/>
      <c r="Z392" s="6"/>
      <c r="AE392" s="6"/>
      <c r="AI392" s="6"/>
      <c r="AK392" s="6"/>
      <c r="AM392" s="6"/>
      <c r="AN392" s="6"/>
      <c r="AO392" s="6"/>
      <c r="AP392" s="4"/>
    </row>
    <row r="393" spans="7:42" ht="13.2">
      <c r="G393" s="11"/>
      <c r="H393" s="6"/>
      <c r="J393" s="6"/>
      <c r="L393" s="6"/>
      <c r="N393" s="6"/>
      <c r="O393" s="6"/>
      <c r="P393" s="6"/>
      <c r="Q393" s="4"/>
      <c r="X393" s="6"/>
      <c r="Y393" s="6"/>
      <c r="Z393" s="6"/>
      <c r="AE393" s="6"/>
      <c r="AI393" s="6"/>
      <c r="AK393" s="6"/>
      <c r="AM393" s="6"/>
      <c r="AN393" s="6"/>
      <c r="AO393" s="6"/>
      <c r="AP393" s="4"/>
    </row>
    <row r="394" spans="7:42" ht="13.2">
      <c r="G394" s="11"/>
      <c r="H394" s="6"/>
      <c r="J394" s="6"/>
      <c r="L394" s="6"/>
      <c r="N394" s="6"/>
      <c r="O394" s="6"/>
      <c r="P394" s="6"/>
      <c r="Q394" s="4"/>
      <c r="X394" s="6"/>
      <c r="Y394" s="6"/>
      <c r="Z394" s="6"/>
      <c r="AE394" s="6"/>
      <c r="AI394" s="6"/>
      <c r="AK394" s="6"/>
      <c r="AM394" s="6"/>
      <c r="AN394" s="6"/>
      <c r="AO394" s="6"/>
      <c r="AP394" s="4"/>
    </row>
    <row r="395" spans="7:42" ht="13.2">
      <c r="G395" s="11"/>
      <c r="H395" s="6"/>
      <c r="J395" s="6"/>
      <c r="L395" s="6"/>
      <c r="N395" s="6"/>
      <c r="O395" s="6"/>
      <c r="P395" s="6"/>
      <c r="Q395" s="4"/>
      <c r="X395" s="6"/>
      <c r="Y395" s="6"/>
      <c r="Z395" s="6"/>
      <c r="AE395" s="6"/>
      <c r="AI395" s="6"/>
      <c r="AK395" s="6"/>
      <c r="AM395" s="6"/>
      <c r="AN395" s="6"/>
      <c r="AO395" s="6"/>
      <c r="AP395" s="4"/>
    </row>
    <row r="396" spans="7:42" ht="13.2">
      <c r="G396" s="11"/>
      <c r="H396" s="6"/>
      <c r="J396" s="6"/>
      <c r="L396" s="6"/>
      <c r="N396" s="6"/>
      <c r="O396" s="6"/>
      <c r="P396" s="6"/>
      <c r="Q396" s="4"/>
      <c r="X396" s="6"/>
      <c r="Y396" s="6"/>
      <c r="Z396" s="6"/>
      <c r="AE396" s="6"/>
      <c r="AI396" s="6"/>
      <c r="AK396" s="6"/>
      <c r="AM396" s="6"/>
      <c r="AN396" s="6"/>
      <c r="AO396" s="6"/>
      <c r="AP396" s="4"/>
    </row>
    <row r="397" spans="7:42" ht="13.2">
      <c r="G397" s="11"/>
      <c r="H397" s="6"/>
      <c r="J397" s="6"/>
      <c r="L397" s="6"/>
      <c r="N397" s="6"/>
      <c r="O397" s="6"/>
      <c r="P397" s="6"/>
      <c r="Q397" s="4"/>
      <c r="X397" s="6"/>
      <c r="Y397" s="6"/>
      <c r="Z397" s="6"/>
      <c r="AE397" s="6"/>
      <c r="AI397" s="6"/>
      <c r="AK397" s="6"/>
      <c r="AM397" s="6"/>
      <c r="AN397" s="6"/>
      <c r="AO397" s="6"/>
      <c r="AP397" s="4"/>
    </row>
    <row r="398" spans="7:42" ht="13.2">
      <c r="G398" s="11"/>
      <c r="H398" s="6"/>
      <c r="J398" s="6"/>
      <c r="L398" s="6"/>
      <c r="N398" s="6"/>
      <c r="O398" s="6"/>
      <c r="P398" s="6"/>
      <c r="Q398" s="4"/>
      <c r="X398" s="6"/>
      <c r="Y398" s="6"/>
      <c r="Z398" s="6"/>
      <c r="AE398" s="6"/>
      <c r="AI398" s="6"/>
      <c r="AK398" s="6"/>
      <c r="AM398" s="6"/>
      <c r="AN398" s="6"/>
      <c r="AO398" s="6"/>
      <c r="AP398" s="4"/>
    </row>
    <row r="399" spans="7:42" ht="13.2">
      <c r="G399" s="11"/>
      <c r="H399" s="6"/>
      <c r="J399" s="6"/>
      <c r="L399" s="6"/>
      <c r="N399" s="6"/>
      <c r="O399" s="6"/>
      <c r="P399" s="6"/>
      <c r="Q399" s="4"/>
      <c r="X399" s="6"/>
      <c r="Y399" s="6"/>
      <c r="Z399" s="6"/>
      <c r="AE399" s="6"/>
      <c r="AI399" s="6"/>
      <c r="AK399" s="6"/>
      <c r="AM399" s="6"/>
      <c r="AN399" s="6"/>
      <c r="AO399" s="6"/>
      <c r="AP399" s="4"/>
    </row>
    <row r="400" spans="7:42" ht="13.2">
      <c r="G400" s="11"/>
      <c r="H400" s="6"/>
      <c r="J400" s="6"/>
      <c r="L400" s="6"/>
      <c r="N400" s="6"/>
      <c r="O400" s="6"/>
      <c r="P400" s="6"/>
      <c r="Q400" s="4"/>
      <c r="X400" s="6"/>
      <c r="Y400" s="6"/>
      <c r="Z400" s="6"/>
      <c r="AE400" s="6"/>
      <c r="AI400" s="6"/>
      <c r="AK400" s="6"/>
      <c r="AM400" s="6"/>
      <c r="AN400" s="6"/>
      <c r="AO400" s="6"/>
      <c r="AP400" s="4"/>
    </row>
    <row r="401" spans="7:42" ht="13.2">
      <c r="G401" s="11"/>
      <c r="H401" s="6"/>
      <c r="J401" s="6"/>
      <c r="L401" s="6"/>
      <c r="N401" s="6"/>
      <c r="O401" s="6"/>
      <c r="P401" s="6"/>
      <c r="Q401" s="4"/>
      <c r="X401" s="6"/>
      <c r="Y401" s="6"/>
      <c r="Z401" s="6"/>
      <c r="AE401" s="6"/>
      <c r="AI401" s="6"/>
      <c r="AK401" s="6"/>
      <c r="AM401" s="6"/>
      <c r="AN401" s="6"/>
      <c r="AO401" s="6"/>
      <c r="AP401" s="4"/>
    </row>
    <row r="402" spans="7:42" ht="13.2">
      <c r="G402" s="11"/>
      <c r="H402" s="6"/>
      <c r="J402" s="6"/>
      <c r="L402" s="6"/>
      <c r="N402" s="6"/>
      <c r="O402" s="6"/>
      <c r="P402" s="6"/>
      <c r="Q402" s="4"/>
      <c r="X402" s="6"/>
      <c r="Y402" s="6"/>
      <c r="Z402" s="6"/>
      <c r="AE402" s="6"/>
      <c r="AI402" s="6"/>
      <c r="AK402" s="6"/>
      <c r="AM402" s="6"/>
      <c r="AN402" s="6"/>
      <c r="AO402" s="6"/>
      <c r="AP402" s="4"/>
    </row>
    <row r="403" spans="7:42" ht="13.2">
      <c r="G403" s="11"/>
      <c r="H403" s="6"/>
      <c r="J403" s="6"/>
      <c r="L403" s="6"/>
      <c r="N403" s="6"/>
      <c r="O403" s="6"/>
      <c r="P403" s="6"/>
      <c r="Q403" s="4"/>
      <c r="X403" s="6"/>
      <c r="Y403" s="6"/>
      <c r="Z403" s="6"/>
      <c r="AE403" s="6"/>
      <c r="AI403" s="6"/>
      <c r="AK403" s="6"/>
      <c r="AM403" s="6"/>
      <c r="AN403" s="6"/>
      <c r="AO403" s="6"/>
      <c r="AP403" s="4"/>
    </row>
    <row r="404" spans="7:42" ht="13.2">
      <c r="G404" s="11"/>
      <c r="H404" s="6"/>
      <c r="J404" s="6"/>
      <c r="L404" s="6"/>
      <c r="N404" s="6"/>
      <c r="O404" s="6"/>
      <c r="P404" s="6"/>
      <c r="Q404" s="4"/>
      <c r="X404" s="6"/>
      <c r="Y404" s="6"/>
      <c r="Z404" s="6"/>
      <c r="AE404" s="6"/>
      <c r="AI404" s="6"/>
      <c r="AK404" s="6"/>
      <c r="AM404" s="6"/>
      <c r="AN404" s="6"/>
      <c r="AO404" s="6"/>
      <c r="AP404" s="4"/>
    </row>
    <row r="405" spans="7:42" ht="13.2">
      <c r="G405" s="11"/>
      <c r="H405" s="6"/>
      <c r="J405" s="6"/>
      <c r="L405" s="6"/>
      <c r="N405" s="6"/>
      <c r="O405" s="6"/>
      <c r="P405" s="6"/>
      <c r="Q405" s="4"/>
      <c r="X405" s="6"/>
      <c r="Y405" s="6"/>
      <c r="Z405" s="6"/>
      <c r="AE405" s="6"/>
      <c r="AI405" s="6"/>
      <c r="AK405" s="6"/>
      <c r="AM405" s="6"/>
      <c r="AN405" s="6"/>
      <c r="AO405" s="6"/>
      <c r="AP405" s="4"/>
    </row>
    <row r="406" spans="7:42" ht="13.2">
      <c r="G406" s="11"/>
      <c r="H406" s="6"/>
      <c r="J406" s="6"/>
      <c r="L406" s="6"/>
      <c r="N406" s="6"/>
      <c r="O406" s="6"/>
      <c r="P406" s="6"/>
      <c r="Q406" s="4"/>
      <c r="X406" s="6"/>
      <c r="Y406" s="6"/>
      <c r="Z406" s="6"/>
      <c r="AE406" s="6"/>
      <c r="AI406" s="6"/>
      <c r="AK406" s="6"/>
      <c r="AM406" s="6"/>
      <c r="AN406" s="6"/>
      <c r="AO406" s="6"/>
      <c r="AP406" s="4"/>
    </row>
    <row r="407" spans="7:42" ht="13.2">
      <c r="G407" s="11"/>
      <c r="H407" s="6"/>
      <c r="J407" s="6"/>
      <c r="L407" s="6"/>
      <c r="N407" s="6"/>
      <c r="O407" s="6"/>
      <c r="P407" s="6"/>
      <c r="Q407" s="4"/>
      <c r="X407" s="6"/>
      <c r="Y407" s="6"/>
      <c r="Z407" s="6"/>
      <c r="AE407" s="6"/>
      <c r="AI407" s="6"/>
      <c r="AK407" s="6"/>
      <c r="AM407" s="6"/>
      <c r="AN407" s="6"/>
      <c r="AO407" s="6"/>
      <c r="AP407" s="4"/>
    </row>
    <row r="408" spans="7:42" ht="13.2">
      <c r="G408" s="11"/>
      <c r="H408" s="6"/>
      <c r="J408" s="6"/>
      <c r="L408" s="6"/>
      <c r="N408" s="6"/>
      <c r="O408" s="6"/>
      <c r="P408" s="6"/>
      <c r="Q408" s="4"/>
      <c r="X408" s="6"/>
      <c r="Y408" s="6"/>
      <c r="Z408" s="6"/>
      <c r="AE408" s="6"/>
      <c r="AI408" s="6"/>
      <c r="AK408" s="6"/>
      <c r="AM408" s="6"/>
      <c r="AN408" s="6"/>
      <c r="AO408" s="6"/>
      <c r="AP408" s="4"/>
    </row>
    <row r="409" spans="7:42" ht="13.2">
      <c r="G409" s="11"/>
      <c r="H409" s="6"/>
      <c r="J409" s="6"/>
      <c r="L409" s="6"/>
      <c r="N409" s="6"/>
      <c r="O409" s="6"/>
      <c r="P409" s="6"/>
      <c r="Q409" s="4"/>
      <c r="X409" s="6"/>
      <c r="Y409" s="6"/>
      <c r="Z409" s="6"/>
      <c r="AE409" s="6"/>
      <c r="AI409" s="6"/>
      <c r="AK409" s="6"/>
      <c r="AM409" s="6"/>
      <c r="AN409" s="6"/>
      <c r="AO409" s="6"/>
      <c r="AP409" s="4"/>
    </row>
    <row r="410" spans="7:42" ht="13.2">
      <c r="G410" s="11"/>
      <c r="H410" s="6"/>
      <c r="J410" s="6"/>
      <c r="L410" s="6"/>
      <c r="N410" s="6"/>
      <c r="O410" s="6"/>
      <c r="P410" s="6"/>
      <c r="Q410" s="4"/>
      <c r="X410" s="6"/>
      <c r="Y410" s="6"/>
      <c r="Z410" s="6"/>
      <c r="AE410" s="6"/>
      <c r="AI410" s="6"/>
      <c r="AK410" s="6"/>
      <c r="AM410" s="6"/>
      <c r="AN410" s="6"/>
      <c r="AO410" s="6"/>
      <c r="AP410" s="4"/>
    </row>
    <row r="411" spans="7:42" ht="13.2">
      <c r="G411" s="11"/>
      <c r="H411" s="6"/>
      <c r="J411" s="6"/>
      <c r="L411" s="6"/>
      <c r="N411" s="6"/>
      <c r="O411" s="6"/>
      <c r="P411" s="6"/>
      <c r="Q411" s="4"/>
      <c r="X411" s="6"/>
      <c r="Y411" s="6"/>
      <c r="Z411" s="6"/>
      <c r="AE411" s="6"/>
      <c r="AI411" s="6"/>
      <c r="AK411" s="6"/>
      <c r="AM411" s="6"/>
      <c r="AN411" s="6"/>
      <c r="AO411" s="6"/>
      <c r="AP411" s="4"/>
    </row>
    <row r="412" spans="7:42" ht="13.2">
      <c r="G412" s="11"/>
      <c r="H412" s="6"/>
      <c r="J412" s="6"/>
      <c r="L412" s="6"/>
      <c r="N412" s="6"/>
      <c r="O412" s="6"/>
      <c r="P412" s="6"/>
      <c r="Q412" s="4"/>
      <c r="X412" s="6"/>
      <c r="Y412" s="6"/>
      <c r="Z412" s="6"/>
      <c r="AE412" s="6"/>
      <c r="AI412" s="6"/>
      <c r="AK412" s="6"/>
      <c r="AM412" s="6"/>
      <c r="AN412" s="6"/>
      <c r="AO412" s="6"/>
      <c r="AP412" s="4"/>
    </row>
    <row r="413" spans="7:42" ht="13.2">
      <c r="G413" s="11"/>
      <c r="H413" s="6"/>
      <c r="J413" s="6"/>
      <c r="L413" s="6"/>
      <c r="N413" s="6"/>
      <c r="O413" s="6"/>
      <c r="P413" s="6"/>
      <c r="Q413" s="4"/>
      <c r="X413" s="6"/>
      <c r="Y413" s="6"/>
      <c r="Z413" s="6"/>
      <c r="AE413" s="6"/>
      <c r="AI413" s="6"/>
      <c r="AK413" s="6"/>
      <c r="AM413" s="6"/>
      <c r="AN413" s="6"/>
      <c r="AO413" s="6"/>
      <c r="AP413" s="4"/>
    </row>
    <row r="414" spans="7:42" ht="13.2">
      <c r="G414" s="11"/>
      <c r="H414" s="6"/>
      <c r="J414" s="6"/>
      <c r="L414" s="6"/>
      <c r="N414" s="6"/>
      <c r="O414" s="6"/>
      <c r="P414" s="6"/>
      <c r="Q414" s="4"/>
      <c r="X414" s="6"/>
      <c r="Y414" s="6"/>
      <c r="Z414" s="6"/>
      <c r="AE414" s="6"/>
      <c r="AI414" s="6"/>
      <c r="AK414" s="6"/>
      <c r="AM414" s="6"/>
      <c r="AN414" s="6"/>
      <c r="AO414" s="6"/>
      <c r="AP414" s="4"/>
    </row>
    <row r="415" spans="7:42" ht="13.2">
      <c r="G415" s="11"/>
      <c r="H415" s="6"/>
      <c r="J415" s="6"/>
      <c r="L415" s="6"/>
      <c r="N415" s="6"/>
      <c r="O415" s="6"/>
      <c r="P415" s="6"/>
      <c r="Q415" s="4"/>
      <c r="X415" s="6"/>
      <c r="Y415" s="6"/>
      <c r="Z415" s="6"/>
      <c r="AE415" s="6"/>
      <c r="AI415" s="6"/>
      <c r="AK415" s="6"/>
      <c r="AM415" s="6"/>
      <c r="AN415" s="6"/>
      <c r="AO415" s="6"/>
      <c r="AP415" s="4"/>
    </row>
    <row r="416" spans="7:42" ht="13.2">
      <c r="G416" s="11"/>
      <c r="H416" s="6"/>
      <c r="J416" s="6"/>
      <c r="L416" s="6"/>
      <c r="N416" s="6"/>
      <c r="O416" s="6"/>
      <c r="P416" s="6"/>
      <c r="Q416" s="4"/>
      <c r="X416" s="6"/>
      <c r="Y416" s="6"/>
      <c r="Z416" s="6"/>
      <c r="AE416" s="6"/>
      <c r="AI416" s="6"/>
      <c r="AK416" s="6"/>
      <c r="AM416" s="6"/>
      <c r="AN416" s="6"/>
      <c r="AO416" s="6"/>
      <c r="AP416" s="4"/>
    </row>
    <row r="417" spans="7:42" ht="13.2">
      <c r="G417" s="11"/>
      <c r="H417" s="6"/>
      <c r="J417" s="6"/>
      <c r="L417" s="6"/>
      <c r="N417" s="6"/>
      <c r="O417" s="6"/>
      <c r="P417" s="6"/>
      <c r="Q417" s="4"/>
      <c r="X417" s="6"/>
      <c r="Y417" s="6"/>
      <c r="Z417" s="6"/>
      <c r="AE417" s="6"/>
      <c r="AI417" s="6"/>
      <c r="AK417" s="6"/>
      <c r="AM417" s="6"/>
      <c r="AN417" s="6"/>
      <c r="AO417" s="6"/>
      <c r="AP417" s="4"/>
    </row>
    <row r="418" spans="7:42" ht="13.2">
      <c r="G418" s="11"/>
      <c r="H418" s="6"/>
      <c r="J418" s="6"/>
      <c r="L418" s="6"/>
      <c r="N418" s="6"/>
      <c r="O418" s="6"/>
      <c r="P418" s="6"/>
      <c r="Q418" s="4"/>
      <c r="X418" s="6"/>
      <c r="Y418" s="6"/>
      <c r="Z418" s="6"/>
      <c r="AE418" s="6"/>
      <c r="AI418" s="6"/>
      <c r="AK418" s="6"/>
      <c r="AM418" s="6"/>
      <c r="AN418" s="6"/>
      <c r="AO418" s="6"/>
      <c r="AP418" s="4"/>
    </row>
    <row r="419" spans="7:42" ht="13.2">
      <c r="G419" s="11"/>
      <c r="H419" s="6"/>
      <c r="J419" s="6"/>
      <c r="L419" s="6"/>
      <c r="N419" s="6"/>
      <c r="O419" s="6"/>
      <c r="P419" s="6"/>
      <c r="Q419" s="4"/>
      <c r="X419" s="6"/>
      <c r="Y419" s="6"/>
      <c r="Z419" s="6"/>
      <c r="AE419" s="6"/>
      <c r="AI419" s="6"/>
      <c r="AK419" s="6"/>
      <c r="AM419" s="6"/>
      <c r="AN419" s="6"/>
      <c r="AO419" s="6"/>
      <c r="AP419" s="4"/>
    </row>
    <row r="420" spans="7:42" ht="13.2">
      <c r="G420" s="11"/>
      <c r="H420" s="6"/>
      <c r="J420" s="6"/>
      <c r="L420" s="6"/>
      <c r="N420" s="6"/>
      <c r="O420" s="6"/>
      <c r="P420" s="6"/>
      <c r="Q420" s="4"/>
      <c r="X420" s="6"/>
      <c r="Y420" s="6"/>
      <c r="Z420" s="6"/>
      <c r="AE420" s="6"/>
      <c r="AI420" s="6"/>
      <c r="AK420" s="6"/>
      <c r="AM420" s="6"/>
      <c r="AN420" s="6"/>
      <c r="AO420" s="6"/>
      <c r="AP420" s="4"/>
    </row>
    <row r="421" spans="7:42" ht="13.2">
      <c r="G421" s="11"/>
      <c r="H421" s="6"/>
      <c r="J421" s="6"/>
      <c r="L421" s="6"/>
      <c r="N421" s="6"/>
      <c r="O421" s="6"/>
      <c r="P421" s="6"/>
      <c r="Q421" s="4"/>
      <c r="X421" s="6"/>
      <c r="Y421" s="6"/>
      <c r="Z421" s="6"/>
      <c r="AE421" s="6"/>
      <c r="AI421" s="6"/>
      <c r="AK421" s="6"/>
      <c r="AM421" s="6"/>
      <c r="AN421" s="6"/>
      <c r="AO421" s="6"/>
      <c r="AP421" s="4"/>
    </row>
    <row r="422" spans="7:42" ht="13.2">
      <c r="G422" s="11"/>
      <c r="H422" s="6"/>
      <c r="J422" s="6"/>
      <c r="L422" s="6"/>
      <c r="N422" s="6"/>
      <c r="O422" s="6"/>
      <c r="P422" s="6"/>
      <c r="Q422" s="4"/>
      <c r="X422" s="6"/>
      <c r="Y422" s="6"/>
      <c r="Z422" s="6"/>
      <c r="AE422" s="6"/>
      <c r="AI422" s="6"/>
      <c r="AK422" s="6"/>
      <c r="AM422" s="6"/>
      <c r="AN422" s="6"/>
      <c r="AO422" s="6"/>
      <c r="AP422" s="4"/>
    </row>
    <row r="423" spans="7:42" ht="13.2">
      <c r="G423" s="11"/>
      <c r="H423" s="6"/>
      <c r="J423" s="6"/>
      <c r="L423" s="6"/>
      <c r="N423" s="6"/>
      <c r="O423" s="6"/>
      <c r="P423" s="6"/>
      <c r="Q423" s="4"/>
      <c r="X423" s="6"/>
      <c r="Y423" s="6"/>
      <c r="Z423" s="6"/>
      <c r="AE423" s="6"/>
      <c r="AI423" s="6"/>
      <c r="AK423" s="6"/>
      <c r="AM423" s="6"/>
      <c r="AN423" s="6"/>
      <c r="AO423" s="6"/>
      <c r="AP423" s="4"/>
    </row>
    <row r="424" spans="7:42" ht="13.2">
      <c r="G424" s="11"/>
      <c r="H424" s="6"/>
      <c r="J424" s="6"/>
      <c r="L424" s="6"/>
      <c r="N424" s="6"/>
      <c r="O424" s="6"/>
      <c r="P424" s="6"/>
      <c r="Q424" s="4"/>
      <c r="X424" s="6"/>
      <c r="Y424" s="6"/>
      <c r="Z424" s="6"/>
      <c r="AE424" s="6"/>
      <c r="AI424" s="6"/>
      <c r="AK424" s="6"/>
      <c r="AM424" s="6"/>
      <c r="AN424" s="6"/>
      <c r="AO424" s="6"/>
      <c r="AP424" s="4"/>
    </row>
    <row r="425" spans="7:42" ht="13.2">
      <c r="G425" s="11"/>
      <c r="H425" s="6"/>
      <c r="J425" s="6"/>
      <c r="L425" s="6"/>
      <c r="N425" s="6"/>
      <c r="O425" s="6"/>
      <c r="P425" s="6"/>
      <c r="Q425" s="4"/>
      <c r="X425" s="6"/>
      <c r="Y425" s="6"/>
      <c r="Z425" s="6"/>
      <c r="AE425" s="6"/>
      <c r="AI425" s="6"/>
      <c r="AK425" s="6"/>
      <c r="AM425" s="6"/>
      <c r="AN425" s="6"/>
      <c r="AO425" s="6"/>
      <c r="AP425" s="4"/>
    </row>
    <row r="426" spans="7:42" ht="13.2">
      <c r="G426" s="11"/>
      <c r="H426" s="6"/>
      <c r="J426" s="6"/>
      <c r="L426" s="6"/>
      <c r="N426" s="6"/>
      <c r="O426" s="6"/>
      <c r="P426" s="6"/>
      <c r="Q426" s="4"/>
      <c r="X426" s="6"/>
      <c r="Y426" s="6"/>
      <c r="Z426" s="6"/>
      <c r="AE426" s="6"/>
      <c r="AI426" s="6"/>
      <c r="AK426" s="6"/>
      <c r="AM426" s="6"/>
      <c r="AN426" s="6"/>
      <c r="AO426" s="6"/>
      <c r="AP426" s="4"/>
    </row>
    <row r="427" spans="7:42" ht="13.2">
      <c r="G427" s="11"/>
      <c r="H427" s="6"/>
      <c r="J427" s="6"/>
      <c r="L427" s="6"/>
      <c r="N427" s="6"/>
      <c r="O427" s="6"/>
      <c r="P427" s="6"/>
      <c r="Q427" s="4"/>
      <c r="X427" s="6"/>
      <c r="Y427" s="6"/>
      <c r="Z427" s="6"/>
      <c r="AE427" s="6"/>
      <c r="AI427" s="6"/>
      <c r="AK427" s="6"/>
      <c r="AM427" s="6"/>
      <c r="AN427" s="6"/>
      <c r="AO427" s="6"/>
      <c r="AP427" s="4"/>
    </row>
    <row r="428" spans="7:42" ht="13.2">
      <c r="G428" s="11"/>
      <c r="H428" s="6"/>
      <c r="J428" s="6"/>
      <c r="L428" s="6"/>
      <c r="N428" s="6"/>
      <c r="O428" s="6"/>
      <c r="P428" s="6"/>
      <c r="Q428" s="4"/>
      <c r="X428" s="6"/>
      <c r="Y428" s="6"/>
      <c r="Z428" s="6"/>
      <c r="AE428" s="6"/>
      <c r="AI428" s="6"/>
      <c r="AK428" s="6"/>
      <c r="AM428" s="6"/>
      <c r="AN428" s="6"/>
      <c r="AO428" s="6"/>
      <c r="AP428" s="4"/>
    </row>
    <row r="429" spans="7:42" ht="13.2">
      <c r="G429" s="11"/>
      <c r="H429" s="6"/>
      <c r="J429" s="6"/>
      <c r="L429" s="6"/>
      <c r="N429" s="6"/>
      <c r="O429" s="6"/>
      <c r="P429" s="6"/>
      <c r="Q429" s="4"/>
      <c r="X429" s="6"/>
      <c r="Y429" s="6"/>
      <c r="Z429" s="6"/>
      <c r="AE429" s="6"/>
      <c r="AI429" s="6"/>
      <c r="AK429" s="6"/>
      <c r="AM429" s="6"/>
      <c r="AN429" s="6"/>
      <c r="AO429" s="6"/>
      <c r="AP429" s="4"/>
    </row>
    <row r="430" spans="7:42" ht="13.2">
      <c r="G430" s="11"/>
      <c r="H430" s="6"/>
      <c r="J430" s="6"/>
      <c r="L430" s="6"/>
      <c r="N430" s="6"/>
      <c r="O430" s="6"/>
      <c r="P430" s="6"/>
      <c r="Q430" s="4"/>
      <c r="X430" s="6"/>
      <c r="Y430" s="6"/>
      <c r="Z430" s="6"/>
      <c r="AE430" s="6"/>
      <c r="AI430" s="6"/>
      <c r="AK430" s="6"/>
      <c r="AM430" s="6"/>
      <c r="AN430" s="6"/>
      <c r="AO430" s="6"/>
      <c r="AP430" s="4"/>
    </row>
    <row r="431" spans="7:42" ht="13.2">
      <c r="G431" s="11"/>
      <c r="H431" s="6"/>
      <c r="J431" s="6"/>
      <c r="L431" s="6"/>
      <c r="N431" s="6"/>
      <c r="O431" s="6"/>
      <c r="P431" s="6"/>
      <c r="Q431" s="4"/>
      <c r="X431" s="6"/>
      <c r="Y431" s="6"/>
      <c r="Z431" s="6"/>
      <c r="AE431" s="6"/>
      <c r="AI431" s="6"/>
      <c r="AK431" s="6"/>
      <c r="AM431" s="6"/>
      <c r="AN431" s="6"/>
      <c r="AO431" s="6"/>
      <c r="AP431" s="4"/>
    </row>
    <row r="432" spans="7:42" ht="13.2">
      <c r="G432" s="11"/>
      <c r="H432" s="6"/>
      <c r="J432" s="6"/>
      <c r="L432" s="6"/>
      <c r="N432" s="6"/>
      <c r="O432" s="6"/>
      <c r="P432" s="6"/>
      <c r="Q432" s="4"/>
      <c r="X432" s="6"/>
      <c r="Y432" s="6"/>
      <c r="Z432" s="6"/>
      <c r="AE432" s="6"/>
      <c r="AI432" s="6"/>
      <c r="AK432" s="6"/>
      <c r="AM432" s="6"/>
      <c r="AN432" s="6"/>
      <c r="AO432" s="6"/>
      <c r="AP432" s="4"/>
    </row>
    <row r="433" spans="7:42" ht="13.2">
      <c r="G433" s="11"/>
      <c r="H433" s="6"/>
      <c r="J433" s="6"/>
      <c r="L433" s="6"/>
      <c r="N433" s="6"/>
      <c r="O433" s="6"/>
      <c r="P433" s="6"/>
      <c r="Q433" s="4"/>
      <c r="X433" s="6"/>
      <c r="Y433" s="6"/>
      <c r="Z433" s="6"/>
      <c r="AE433" s="6"/>
      <c r="AI433" s="6"/>
      <c r="AK433" s="6"/>
      <c r="AM433" s="6"/>
      <c r="AN433" s="6"/>
      <c r="AO433" s="6"/>
      <c r="AP433" s="4"/>
    </row>
    <row r="434" spans="7:42" ht="13.2">
      <c r="G434" s="11"/>
      <c r="H434" s="6"/>
      <c r="J434" s="6"/>
      <c r="L434" s="6"/>
      <c r="N434" s="6"/>
      <c r="O434" s="6"/>
      <c r="P434" s="6"/>
      <c r="Q434" s="4"/>
      <c r="X434" s="6"/>
      <c r="Y434" s="6"/>
      <c r="Z434" s="6"/>
      <c r="AE434" s="6"/>
      <c r="AI434" s="6"/>
      <c r="AK434" s="6"/>
      <c r="AM434" s="6"/>
      <c r="AN434" s="6"/>
      <c r="AO434" s="6"/>
      <c r="AP434" s="4"/>
    </row>
    <row r="435" spans="7:42" ht="13.2">
      <c r="G435" s="11"/>
      <c r="H435" s="6"/>
      <c r="J435" s="6"/>
      <c r="L435" s="6"/>
      <c r="N435" s="6"/>
      <c r="O435" s="6"/>
      <c r="P435" s="6"/>
      <c r="Q435" s="4"/>
      <c r="X435" s="6"/>
      <c r="Y435" s="6"/>
      <c r="Z435" s="6"/>
      <c r="AE435" s="6"/>
      <c r="AI435" s="6"/>
      <c r="AK435" s="6"/>
      <c r="AM435" s="6"/>
      <c r="AN435" s="6"/>
      <c r="AO435" s="6"/>
      <c r="AP435" s="4"/>
    </row>
    <row r="436" spans="7:42" ht="13.2">
      <c r="G436" s="11"/>
      <c r="H436" s="6"/>
      <c r="J436" s="6"/>
      <c r="L436" s="6"/>
      <c r="N436" s="6"/>
      <c r="O436" s="6"/>
      <c r="P436" s="6"/>
      <c r="Q436" s="4"/>
      <c r="X436" s="6"/>
      <c r="Y436" s="6"/>
      <c r="Z436" s="6"/>
      <c r="AE436" s="6"/>
      <c r="AI436" s="6"/>
      <c r="AK436" s="6"/>
      <c r="AM436" s="6"/>
      <c r="AN436" s="6"/>
      <c r="AO436" s="6"/>
      <c r="AP436" s="4"/>
    </row>
    <row r="437" spans="7:42" ht="13.2">
      <c r="G437" s="11"/>
      <c r="H437" s="6"/>
      <c r="J437" s="6"/>
      <c r="L437" s="6"/>
      <c r="N437" s="6"/>
      <c r="O437" s="6"/>
      <c r="P437" s="6"/>
      <c r="Q437" s="4"/>
      <c r="X437" s="6"/>
      <c r="Y437" s="6"/>
      <c r="Z437" s="6"/>
      <c r="AE437" s="6"/>
      <c r="AI437" s="6"/>
      <c r="AK437" s="6"/>
      <c r="AM437" s="6"/>
      <c r="AN437" s="6"/>
      <c r="AO437" s="6"/>
      <c r="AP437" s="4"/>
    </row>
    <row r="438" spans="7:42" ht="13.2">
      <c r="G438" s="11"/>
      <c r="H438" s="6"/>
      <c r="J438" s="6"/>
      <c r="L438" s="6"/>
      <c r="N438" s="6"/>
      <c r="O438" s="6"/>
      <c r="P438" s="6"/>
      <c r="Q438" s="4"/>
      <c r="X438" s="6"/>
      <c r="Y438" s="6"/>
      <c r="Z438" s="6"/>
      <c r="AE438" s="6"/>
      <c r="AI438" s="6"/>
      <c r="AK438" s="6"/>
      <c r="AM438" s="6"/>
      <c r="AN438" s="6"/>
      <c r="AO438" s="6"/>
      <c r="AP438" s="4"/>
    </row>
    <row r="439" spans="7:42" ht="13.2">
      <c r="G439" s="11"/>
      <c r="H439" s="6"/>
      <c r="J439" s="6"/>
      <c r="L439" s="6"/>
      <c r="N439" s="6"/>
      <c r="O439" s="6"/>
      <c r="P439" s="6"/>
      <c r="Q439" s="4"/>
      <c r="X439" s="6"/>
      <c r="Y439" s="6"/>
      <c r="Z439" s="6"/>
      <c r="AE439" s="6"/>
      <c r="AI439" s="6"/>
      <c r="AK439" s="6"/>
      <c r="AM439" s="6"/>
      <c r="AN439" s="6"/>
      <c r="AO439" s="6"/>
      <c r="AP439" s="4"/>
    </row>
    <row r="440" spans="7:42" ht="13.2">
      <c r="G440" s="11"/>
      <c r="H440" s="6"/>
      <c r="J440" s="6"/>
      <c r="L440" s="6"/>
      <c r="N440" s="6"/>
      <c r="O440" s="6"/>
      <c r="P440" s="6"/>
      <c r="Q440" s="4"/>
      <c r="X440" s="6"/>
      <c r="Y440" s="6"/>
      <c r="Z440" s="6"/>
      <c r="AE440" s="6"/>
      <c r="AI440" s="6"/>
      <c r="AK440" s="6"/>
      <c r="AM440" s="6"/>
      <c r="AN440" s="6"/>
      <c r="AO440" s="6"/>
      <c r="AP440" s="4"/>
    </row>
    <row r="441" spans="7:42" ht="13.2">
      <c r="G441" s="11"/>
      <c r="H441" s="6"/>
      <c r="J441" s="6"/>
      <c r="L441" s="6"/>
      <c r="N441" s="6"/>
      <c r="O441" s="6"/>
      <c r="P441" s="6"/>
      <c r="Q441" s="4"/>
      <c r="X441" s="6"/>
      <c r="Y441" s="6"/>
      <c r="Z441" s="6"/>
      <c r="AE441" s="6"/>
      <c r="AI441" s="6"/>
      <c r="AK441" s="6"/>
      <c r="AM441" s="6"/>
      <c r="AN441" s="6"/>
      <c r="AO441" s="6"/>
      <c r="AP441" s="4"/>
    </row>
    <row r="442" spans="7:42" ht="13.2">
      <c r="G442" s="11"/>
      <c r="H442" s="6"/>
      <c r="J442" s="6"/>
      <c r="L442" s="6"/>
      <c r="N442" s="6"/>
      <c r="O442" s="6"/>
      <c r="P442" s="6"/>
      <c r="Q442" s="4"/>
      <c r="X442" s="6"/>
      <c r="Y442" s="6"/>
      <c r="Z442" s="6"/>
      <c r="AE442" s="6"/>
      <c r="AI442" s="6"/>
      <c r="AK442" s="6"/>
      <c r="AM442" s="6"/>
      <c r="AN442" s="6"/>
      <c r="AO442" s="6"/>
      <c r="AP442" s="4"/>
    </row>
    <row r="443" spans="7:42" ht="13.2">
      <c r="G443" s="11"/>
      <c r="H443" s="6"/>
      <c r="J443" s="6"/>
      <c r="L443" s="6"/>
      <c r="N443" s="6"/>
      <c r="O443" s="6"/>
      <c r="P443" s="6"/>
      <c r="Q443" s="4"/>
      <c r="X443" s="6"/>
      <c r="Y443" s="6"/>
      <c r="Z443" s="6"/>
      <c r="AE443" s="6"/>
      <c r="AI443" s="6"/>
      <c r="AK443" s="6"/>
      <c r="AM443" s="6"/>
      <c r="AN443" s="6"/>
      <c r="AO443" s="6"/>
      <c r="AP443" s="4"/>
    </row>
    <row r="444" spans="7:42" ht="13.2">
      <c r="G444" s="11"/>
      <c r="H444" s="6"/>
      <c r="J444" s="6"/>
      <c r="L444" s="6"/>
      <c r="N444" s="6"/>
      <c r="O444" s="6"/>
      <c r="P444" s="6"/>
      <c r="Q444" s="4"/>
      <c r="X444" s="6"/>
      <c r="Y444" s="6"/>
      <c r="Z444" s="6"/>
      <c r="AE444" s="6"/>
      <c r="AI444" s="6"/>
      <c r="AK444" s="6"/>
      <c r="AM444" s="6"/>
      <c r="AN444" s="6"/>
      <c r="AO444" s="6"/>
      <c r="AP444" s="4"/>
    </row>
    <row r="445" spans="7:42" ht="13.2">
      <c r="G445" s="11"/>
      <c r="H445" s="6"/>
      <c r="J445" s="6"/>
      <c r="L445" s="6"/>
      <c r="N445" s="6"/>
      <c r="O445" s="6"/>
      <c r="P445" s="6"/>
      <c r="Q445" s="4"/>
      <c r="X445" s="6"/>
      <c r="Y445" s="6"/>
      <c r="Z445" s="6"/>
      <c r="AE445" s="6"/>
      <c r="AI445" s="6"/>
      <c r="AK445" s="6"/>
      <c r="AM445" s="6"/>
      <c r="AN445" s="6"/>
      <c r="AO445" s="6"/>
      <c r="AP445" s="4"/>
    </row>
    <row r="446" spans="7:42" ht="13.2">
      <c r="G446" s="11"/>
      <c r="H446" s="6"/>
      <c r="J446" s="6"/>
      <c r="L446" s="6"/>
      <c r="N446" s="6"/>
      <c r="O446" s="6"/>
      <c r="P446" s="6"/>
      <c r="Q446" s="4"/>
      <c r="X446" s="6"/>
      <c r="Y446" s="6"/>
      <c r="Z446" s="6"/>
      <c r="AE446" s="6"/>
      <c r="AI446" s="6"/>
      <c r="AK446" s="6"/>
      <c r="AM446" s="6"/>
      <c r="AN446" s="6"/>
      <c r="AO446" s="6"/>
      <c r="AP446" s="4"/>
    </row>
    <row r="447" spans="7:42" ht="13.2">
      <c r="G447" s="11"/>
      <c r="H447" s="6"/>
      <c r="J447" s="6"/>
      <c r="L447" s="6"/>
      <c r="N447" s="6"/>
      <c r="O447" s="6"/>
      <c r="P447" s="6"/>
      <c r="Q447" s="4"/>
      <c r="X447" s="6"/>
      <c r="Y447" s="6"/>
      <c r="Z447" s="6"/>
      <c r="AE447" s="6"/>
      <c r="AI447" s="6"/>
      <c r="AK447" s="6"/>
      <c r="AM447" s="6"/>
      <c r="AN447" s="6"/>
      <c r="AO447" s="6"/>
      <c r="AP447" s="4"/>
    </row>
    <row r="448" spans="7:42" ht="13.2">
      <c r="G448" s="11"/>
      <c r="H448" s="6"/>
      <c r="J448" s="6"/>
      <c r="L448" s="6"/>
      <c r="N448" s="6"/>
      <c r="O448" s="6"/>
      <c r="P448" s="6"/>
      <c r="Q448" s="4"/>
      <c r="X448" s="6"/>
      <c r="Y448" s="6"/>
      <c r="Z448" s="6"/>
      <c r="AE448" s="6"/>
      <c r="AI448" s="6"/>
      <c r="AK448" s="6"/>
      <c r="AM448" s="6"/>
      <c r="AN448" s="6"/>
      <c r="AO448" s="6"/>
      <c r="AP448" s="4"/>
    </row>
    <row r="449" spans="7:42" ht="13.2">
      <c r="G449" s="11"/>
      <c r="H449" s="6"/>
      <c r="J449" s="6"/>
      <c r="L449" s="6"/>
      <c r="N449" s="6"/>
      <c r="O449" s="6"/>
      <c r="P449" s="6"/>
      <c r="Q449" s="4"/>
      <c r="X449" s="6"/>
      <c r="Y449" s="6"/>
      <c r="Z449" s="6"/>
      <c r="AE449" s="6"/>
      <c r="AI449" s="6"/>
      <c r="AK449" s="6"/>
      <c r="AM449" s="6"/>
      <c r="AN449" s="6"/>
      <c r="AO449" s="6"/>
      <c r="AP449" s="4"/>
    </row>
    <row r="450" spans="7:42" ht="13.2">
      <c r="G450" s="11"/>
      <c r="H450" s="6"/>
      <c r="J450" s="6"/>
      <c r="L450" s="6"/>
      <c r="N450" s="6"/>
      <c r="O450" s="6"/>
      <c r="P450" s="6"/>
      <c r="Q450" s="4"/>
      <c r="X450" s="6"/>
      <c r="Y450" s="6"/>
      <c r="Z450" s="6"/>
      <c r="AE450" s="6"/>
      <c r="AI450" s="6"/>
      <c r="AK450" s="6"/>
      <c r="AM450" s="6"/>
      <c r="AN450" s="6"/>
      <c r="AO450" s="6"/>
      <c r="AP450" s="4"/>
    </row>
    <row r="451" spans="7:42" ht="13.2">
      <c r="G451" s="11"/>
      <c r="H451" s="6"/>
      <c r="J451" s="6"/>
      <c r="L451" s="6"/>
      <c r="N451" s="6"/>
      <c r="O451" s="6"/>
      <c r="P451" s="6"/>
      <c r="Q451" s="4"/>
      <c r="X451" s="6"/>
      <c r="Y451" s="6"/>
      <c r="Z451" s="6"/>
      <c r="AE451" s="6"/>
      <c r="AI451" s="6"/>
      <c r="AK451" s="6"/>
      <c r="AM451" s="6"/>
      <c r="AN451" s="6"/>
      <c r="AO451" s="6"/>
      <c r="AP451" s="4"/>
    </row>
    <row r="452" spans="7:42" ht="13.2">
      <c r="G452" s="11"/>
      <c r="H452" s="6"/>
      <c r="J452" s="6"/>
      <c r="L452" s="6"/>
      <c r="N452" s="6"/>
      <c r="O452" s="6"/>
      <c r="P452" s="6"/>
      <c r="Q452" s="4"/>
      <c r="X452" s="6"/>
      <c r="Y452" s="6"/>
      <c r="Z452" s="6"/>
      <c r="AE452" s="6"/>
      <c r="AI452" s="6"/>
      <c r="AK452" s="6"/>
      <c r="AM452" s="6"/>
      <c r="AN452" s="6"/>
      <c r="AO452" s="6"/>
      <c r="AP452" s="4"/>
    </row>
    <row r="453" spans="7:42" ht="13.2">
      <c r="G453" s="11"/>
      <c r="H453" s="6"/>
      <c r="J453" s="6"/>
      <c r="L453" s="6"/>
      <c r="N453" s="6"/>
      <c r="O453" s="6"/>
      <c r="P453" s="6"/>
      <c r="Q453" s="4"/>
      <c r="X453" s="6"/>
      <c r="Y453" s="6"/>
      <c r="Z453" s="6"/>
      <c r="AE453" s="6"/>
      <c r="AI453" s="6"/>
      <c r="AK453" s="6"/>
      <c r="AM453" s="6"/>
      <c r="AN453" s="6"/>
      <c r="AO453" s="6"/>
      <c r="AP453" s="4"/>
    </row>
    <row r="454" spans="7:42" ht="13.2">
      <c r="G454" s="11"/>
      <c r="H454" s="6"/>
      <c r="J454" s="6"/>
      <c r="L454" s="6"/>
      <c r="N454" s="6"/>
      <c r="O454" s="6"/>
      <c r="P454" s="6"/>
      <c r="Q454" s="4"/>
      <c r="X454" s="6"/>
      <c r="Y454" s="6"/>
      <c r="Z454" s="6"/>
      <c r="AE454" s="6"/>
      <c r="AI454" s="6"/>
      <c r="AK454" s="6"/>
      <c r="AM454" s="6"/>
      <c r="AN454" s="6"/>
      <c r="AO454" s="6"/>
      <c r="AP454" s="4"/>
    </row>
    <row r="455" spans="7:42" ht="13.2">
      <c r="G455" s="11"/>
      <c r="H455" s="6"/>
      <c r="J455" s="6"/>
      <c r="L455" s="6"/>
      <c r="N455" s="6"/>
      <c r="O455" s="6"/>
      <c r="P455" s="6"/>
      <c r="Q455" s="4"/>
      <c r="X455" s="6"/>
      <c r="Y455" s="6"/>
      <c r="Z455" s="6"/>
      <c r="AE455" s="6"/>
      <c r="AI455" s="6"/>
      <c r="AK455" s="6"/>
      <c r="AM455" s="6"/>
      <c r="AN455" s="6"/>
      <c r="AO455" s="6"/>
      <c r="AP455" s="4"/>
    </row>
    <row r="456" spans="7:42" ht="13.2">
      <c r="G456" s="11"/>
      <c r="H456" s="6"/>
      <c r="J456" s="6"/>
      <c r="L456" s="6"/>
      <c r="N456" s="6"/>
      <c r="O456" s="6"/>
      <c r="P456" s="6"/>
      <c r="Q456" s="4"/>
      <c r="X456" s="6"/>
      <c r="Y456" s="6"/>
      <c r="Z456" s="6"/>
      <c r="AE456" s="6"/>
      <c r="AI456" s="6"/>
      <c r="AK456" s="6"/>
      <c r="AM456" s="6"/>
      <c r="AN456" s="6"/>
      <c r="AO456" s="6"/>
      <c r="AP456" s="4"/>
    </row>
    <row r="457" spans="7:42" ht="13.2">
      <c r="G457" s="11"/>
      <c r="H457" s="6"/>
      <c r="J457" s="6"/>
      <c r="L457" s="6"/>
      <c r="N457" s="6"/>
      <c r="O457" s="6"/>
      <c r="P457" s="6"/>
      <c r="Q457" s="4"/>
      <c r="X457" s="6"/>
      <c r="Y457" s="6"/>
      <c r="Z457" s="6"/>
      <c r="AE457" s="6"/>
      <c r="AI457" s="6"/>
      <c r="AK457" s="6"/>
      <c r="AM457" s="6"/>
      <c r="AN457" s="6"/>
      <c r="AO457" s="6"/>
      <c r="AP457" s="4"/>
    </row>
    <row r="458" spans="7:42" ht="13.2">
      <c r="G458" s="11"/>
      <c r="H458" s="6"/>
      <c r="J458" s="6"/>
      <c r="L458" s="6"/>
      <c r="N458" s="6"/>
      <c r="O458" s="6"/>
      <c r="P458" s="6"/>
      <c r="Q458" s="4"/>
      <c r="X458" s="6"/>
      <c r="Y458" s="6"/>
      <c r="Z458" s="6"/>
      <c r="AE458" s="6"/>
      <c r="AI458" s="6"/>
      <c r="AK458" s="6"/>
      <c r="AM458" s="6"/>
      <c r="AN458" s="6"/>
      <c r="AO458" s="6"/>
      <c r="AP458" s="4"/>
    </row>
    <row r="459" spans="7:42" ht="13.2">
      <c r="G459" s="11"/>
      <c r="H459" s="6"/>
      <c r="J459" s="6"/>
      <c r="L459" s="6"/>
      <c r="N459" s="6"/>
      <c r="O459" s="6"/>
      <c r="P459" s="6"/>
      <c r="Q459" s="4"/>
      <c r="X459" s="6"/>
      <c r="Y459" s="6"/>
      <c r="Z459" s="6"/>
      <c r="AE459" s="6"/>
      <c r="AI459" s="6"/>
      <c r="AK459" s="6"/>
      <c r="AM459" s="6"/>
      <c r="AN459" s="6"/>
      <c r="AO459" s="6"/>
      <c r="AP459" s="4"/>
    </row>
    <row r="460" spans="7:42" ht="13.2">
      <c r="G460" s="11"/>
      <c r="H460" s="6"/>
      <c r="J460" s="6"/>
      <c r="L460" s="6"/>
      <c r="N460" s="6"/>
      <c r="O460" s="6"/>
      <c r="P460" s="6"/>
      <c r="Q460" s="4"/>
      <c r="X460" s="6"/>
      <c r="Y460" s="6"/>
      <c r="Z460" s="6"/>
      <c r="AE460" s="6"/>
      <c r="AI460" s="6"/>
      <c r="AK460" s="6"/>
      <c r="AM460" s="6"/>
      <c r="AN460" s="6"/>
      <c r="AO460" s="6"/>
      <c r="AP460" s="4"/>
    </row>
    <row r="461" spans="7:42" ht="13.2">
      <c r="G461" s="11"/>
      <c r="H461" s="6"/>
      <c r="J461" s="6"/>
      <c r="L461" s="6"/>
      <c r="N461" s="6"/>
      <c r="O461" s="6"/>
      <c r="P461" s="6"/>
      <c r="Q461" s="4"/>
      <c r="X461" s="6"/>
      <c r="Y461" s="6"/>
      <c r="Z461" s="6"/>
      <c r="AE461" s="6"/>
      <c r="AI461" s="6"/>
      <c r="AK461" s="6"/>
      <c r="AM461" s="6"/>
      <c r="AN461" s="6"/>
      <c r="AO461" s="6"/>
      <c r="AP461" s="4"/>
    </row>
    <row r="462" spans="7:42" ht="13.2">
      <c r="G462" s="11"/>
      <c r="H462" s="6"/>
      <c r="J462" s="6"/>
      <c r="L462" s="6"/>
      <c r="N462" s="6"/>
      <c r="O462" s="6"/>
      <c r="P462" s="6"/>
      <c r="Q462" s="4"/>
      <c r="X462" s="6"/>
      <c r="Y462" s="6"/>
      <c r="Z462" s="6"/>
      <c r="AE462" s="6"/>
      <c r="AI462" s="6"/>
      <c r="AK462" s="6"/>
      <c r="AM462" s="6"/>
      <c r="AN462" s="6"/>
      <c r="AO462" s="6"/>
      <c r="AP462" s="4"/>
    </row>
    <row r="463" spans="7:42" ht="13.2">
      <c r="G463" s="11"/>
      <c r="H463" s="6"/>
      <c r="J463" s="6"/>
      <c r="L463" s="6"/>
      <c r="N463" s="6"/>
      <c r="O463" s="6"/>
      <c r="P463" s="6"/>
      <c r="Q463" s="4"/>
      <c r="X463" s="6"/>
      <c r="Y463" s="6"/>
      <c r="Z463" s="6"/>
      <c r="AE463" s="6"/>
      <c r="AI463" s="6"/>
      <c r="AK463" s="6"/>
      <c r="AM463" s="6"/>
      <c r="AN463" s="6"/>
      <c r="AO463" s="6"/>
      <c r="AP463" s="4"/>
    </row>
    <row r="464" spans="7:42" ht="13.2">
      <c r="G464" s="11"/>
      <c r="H464" s="6"/>
      <c r="J464" s="6"/>
      <c r="L464" s="6"/>
      <c r="N464" s="6"/>
      <c r="O464" s="6"/>
      <c r="P464" s="6"/>
      <c r="Q464" s="4"/>
      <c r="X464" s="6"/>
      <c r="Y464" s="6"/>
      <c r="Z464" s="6"/>
      <c r="AE464" s="6"/>
      <c r="AI464" s="6"/>
      <c r="AK464" s="6"/>
      <c r="AM464" s="6"/>
      <c r="AN464" s="6"/>
      <c r="AO464" s="6"/>
      <c r="AP464" s="4"/>
    </row>
    <row r="465" spans="7:42" ht="13.2">
      <c r="G465" s="11"/>
      <c r="H465" s="6"/>
      <c r="J465" s="6"/>
      <c r="L465" s="6"/>
      <c r="N465" s="6"/>
      <c r="O465" s="6"/>
      <c r="P465" s="6"/>
      <c r="Q465" s="4"/>
      <c r="X465" s="6"/>
      <c r="Y465" s="6"/>
      <c r="Z465" s="6"/>
      <c r="AE465" s="6"/>
      <c r="AI465" s="6"/>
      <c r="AK465" s="6"/>
      <c r="AM465" s="6"/>
      <c r="AN465" s="6"/>
      <c r="AO465" s="6"/>
      <c r="AP465" s="4"/>
    </row>
    <row r="466" spans="7:42" ht="13.2">
      <c r="G466" s="11"/>
      <c r="H466" s="6"/>
      <c r="J466" s="6"/>
      <c r="L466" s="6"/>
      <c r="N466" s="6"/>
      <c r="O466" s="6"/>
      <c r="P466" s="6"/>
      <c r="Q466" s="4"/>
      <c r="X466" s="6"/>
      <c r="Y466" s="6"/>
      <c r="Z466" s="6"/>
      <c r="AE466" s="6"/>
      <c r="AI466" s="6"/>
      <c r="AK466" s="6"/>
      <c r="AM466" s="6"/>
      <c r="AN466" s="6"/>
      <c r="AO466" s="6"/>
      <c r="AP466" s="4"/>
    </row>
    <row r="467" spans="7:42" ht="13.2">
      <c r="G467" s="11"/>
      <c r="H467" s="6"/>
      <c r="J467" s="6"/>
      <c r="L467" s="6"/>
      <c r="N467" s="6"/>
      <c r="O467" s="6"/>
      <c r="P467" s="6"/>
      <c r="Q467" s="4"/>
      <c r="X467" s="6"/>
      <c r="Y467" s="6"/>
      <c r="Z467" s="6"/>
      <c r="AE467" s="6"/>
      <c r="AI467" s="6"/>
      <c r="AK467" s="6"/>
      <c r="AM467" s="6"/>
      <c r="AN467" s="6"/>
      <c r="AO467" s="6"/>
      <c r="AP467" s="4"/>
    </row>
    <row r="468" spans="7:42" ht="13.2">
      <c r="G468" s="11"/>
      <c r="H468" s="6"/>
      <c r="J468" s="6"/>
      <c r="L468" s="6"/>
      <c r="N468" s="6"/>
      <c r="O468" s="6"/>
      <c r="P468" s="6"/>
      <c r="Q468" s="4"/>
      <c r="X468" s="6"/>
      <c r="Y468" s="6"/>
      <c r="Z468" s="6"/>
      <c r="AE468" s="6"/>
      <c r="AI468" s="6"/>
      <c r="AK468" s="6"/>
      <c r="AM468" s="6"/>
      <c r="AN468" s="6"/>
      <c r="AO468" s="6"/>
      <c r="AP468" s="4"/>
    </row>
    <row r="469" spans="7:42" ht="13.2">
      <c r="G469" s="11"/>
      <c r="H469" s="6"/>
      <c r="J469" s="6"/>
      <c r="L469" s="6"/>
      <c r="N469" s="6"/>
      <c r="O469" s="6"/>
      <c r="P469" s="6"/>
      <c r="Q469" s="4"/>
      <c r="X469" s="6"/>
      <c r="Y469" s="6"/>
      <c r="Z469" s="6"/>
      <c r="AE469" s="6"/>
      <c r="AI469" s="6"/>
      <c r="AK469" s="6"/>
      <c r="AM469" s="6"/>
      <c r="AN469" s="6"/>
      <c r="AO469" s="6"/>
      <c r="AP469" s="4"/>
    </row>
    <row r="470" spans="7:42" ht="13.2">
      <c r="G470" s="11"/>
      <c r="H470" s="6"/>
      <c r="J470" s="6"/>
      <c r="L470" s="6"/>
      <c r="N470" s="6"/>
      <c r="O470" s="6"/>
      <c r="P470" s="6"/>
      <c r="Q470" s="4"/>
      <c r="X470" s="6"/>
      <c r="Y470" s="6"/>
      <c r="Z470" s="6"/>
      <c r="AE470" s="6"/>
      <c r="AI470" s="6"/>
      <c r="AK470" s="6"/>
      <c r="AM470" s="6"/>
      <c r="AN470" s="6"/>
      <c r="AO470" s="6"/>
      <c r="AP470" s="4"/>
    </row>
    <row r="471" spans="7:42" ht="13.2">
      <c r="G471" s="11"/>
      <c r="H471" s="6"/>
      <c r="J471" s="6"/>
      <c r="L471" s="6"/>
      <c r="N471" s="6"/>
      <c r="O471" s="6"/>
      <c r="P471" s="6"/>
      <c r="Q471" s="4"/>
      <c r="X471" s="6"/>
      <c r="Y471" s="6"/>
      <c r="Z471" s="6"/>
      <c r="AE471" s="6"/>
      <c r="AI471" s="6"/>
      <c r="AK471" s="6"/>
      <c r="AM471" s="6"/>
      <c r="AN471" s="6"/>
      <c r="AO471" s="6"/>
      <c r="AP471" s="4"/>
    </row>
    <row r="472" spans="7:42" ht="13.2">
      <c r="G472" s="11"/>
      <c r="H472" s="6"/>
      <c r="J472" s="6"/>
      <c r="L472" s="6"/>
      <c r="N472" s="6"/>
      <c r="O472" s="6"/>
      <c r="P472" s="6"/>
      <c r="Q472" s="4"/>
      <c r="X472" s="6"/>
      <c r="Y472" s="6"/>
      <c r="Z472" s="6"/>
      <c r="AE472" s="6"/>
      <c r="AI472" s="6"/>
      <c r="AK472" s="6"/>
      <c r="AM472" s="6"/>
      <c r="AN472" s="6"/>
      <c r="AO472" s="6"/>
      <c r="AP472" s="4"/>
    </row>
    <row r="473" spans="7:42" ht="13.2">
      <c r="G473" s="11"/>
      <c r="H473" s="6"/>
      <c r="J473" s="6"/>
      <c r="L473" s="6"/>
      <c r="N473" s="6"/>
      <c r="O473" s="6"/>
      <c r="P473" s="6"/>
      <c r="Q473" s="4"/>
      <c r="X473" s="6"/>
      <c r="Y473" s="6"/>
      <c r="Z473" s="6"/>
      <c r="AE473" s="6"/>
      <c r="AI473" s="6"/>
      <c r="AK473" s="6"/>
      <c r="AM473" s="6"/>
      <c r="AN473" s="6"/>
      <c r="AO473" s="6"/>
      <c r="AP473" s="4"/>
    </row>
    <row r="474" spans="7:42" ht="13.2">
      <c r="G474" s="11"/>
      <c r="H474" s="6"/>
      <c r="J474" s="6"/>
      <c r="L474" s="6"/>
      <c r="N474" s="6"/>
      <c r="O474" s="6"/>
      <c r="P474" s="6"/>
      <c r="Q474" s="4"/>
      <c r="X474" s="6"/>
      <c r="Y474" s="6"/>
      <c r="Z474" s="6"/>
      <c r="AE474" s="6"/>
      <c r="AI474" s="6"/>
      <c r="AK474" s="6"/>
      <c r="AM474" s="6"/>
      <c r="AN474" s="6"/>
      <c r="AO474" s="6"/>
      <c r="AP474" s="4"/>
    </row>
    <row r="475" spans="7:42" ht="13.2">
      <c r="G475" s="11"/>
      <c r="H475" s="6"/>
      <c r="J475" s="6"/>
      <c r="L475" s="6"/>
      <c r="N475" s="6"/>
      <c r="O475" s="6"/>
      <c r="P475" s="6"/>
      <c r="Q475" s="4"/>
      <c r="X475" s="6"/>
      <c r="Y475" s="6"/>
      <c r="Z475" s="6"/>
      <c r="AE475" s="6"/>
      <c r="AI475" s="6"/>
      <c r="AK475" s="6"/>
      <c r="AM475" s="6"/>
      <c r="AN475" s="6"/>
      <c r="AO475" s="6"/>
      <c r="AP475" s="4"/>
    </row>
    <row r="476" spans="7:42" ht="13.2">
      <c r="G476" s="11"/>
      <c r="H476" s="6"/>
      <c r="J476" s="6"/>
      <c r="L476" s="6"/>
      <c r="N476" s="6"/>
      <c r="O476" s="6"/>
      <c r="P476" s="6"/>
      <c r="Q476" s="4"/>
      <c r="X476" s="6"/>
      <c r="Y476" s="6"/>
      <c r="Z476" s="6"/>
      <c r="AE476" s="6"/>
      <c r="AI476" s="6"/>
      <c r="AK476" s="6"/>
      <c r="AM476" s="6"/>
      <c r="AN476" s="6"/>
      <c r="AO476" s="6"/>
      <c r="AP476" s="4"/>
    </row>
    <row r="477" spans="7:42" ht="13.2">
      <c r="G477" s="11"/>
      <c r="H477" s="6"/>
      <c r="J477" s="6"/>
      <c r="L477" s="6"/>
      <c r="N477" s="6"/>
      <c r="O477" s="6"/>
      <c r="P477" s="6"/>
      <c r="Q477" s="4"/>
      <c r="X477" s="6"/>
      <c r="Y477" s="6"/>
      <c r="Z477" s="6"/>
      <c r="AE477" s="6"/>
      <c r="AI477" s="6"/>
      <c r="AK477" s="6"/>
      <c r="AM477" s="6"/>
      <c r="AN477" s="6"/>
      <c r="AO477" s="6"/>
      <c r="AP477" s="4"/>
    </row>
    <row r="478" spans="7:42" ht="13.2">
      <c r="G478" s="11"/>
      <c r="H478" s="6"/>
      <c r="J478" s="6"/>
      <c r="L478" s="6"/>
      <c r="N478" s="6"/>
      <c r="O478" s="6"/>
      <c r="P478" s="6"/>
      <c r="Q478" s="4"/>
      <c r="X478" s="6"/>
      <c r="Y478" s="6"/>
      <c r="Z478" s="6"/>
      <c r="AE478" s="6"/>
      <c r="AI478" s="6"/>
      <c r="AK478" s="6"/>
      <c r="AM478" s="6"/>
      <c r="AN478" s="6"/>
      <c r="AO478" s="6"/>
      <c r="AP478" s="4"/>
    </row>
    <row r="479" spans="7:42" ht="13.2">
      <c r="G479" s="11"/>
      <c r="H479" s="6"/>
      <c r="J479" s="6"/>
      <c r="L479" s="6"/>
      <c r="N479" s="6"/>
      <c r="O479" s="6"/>
      <c r="P479" s="6"/>
      <c r="Q479" s="4"/>
      <c r="X479" s="6"/>
      <c r="Y479" s="6"/>
      <c r="Z479" s="6"/>
      <c r="AE479" s="6"/>
      <c r="AI479" s="6"/>
      <c r="AK479" s="6"/>
      <c r="AM479" s="6"/>
      <c r="AN479" s="6"/>
      <c r="AO479" s="6"/>
      <c r="AP479" s="4"/>
    </row>
    <row r="480" spans="7:42" ht="13.2">
      <c r="G480" s="11"/>
      <c r="H480" s="6"/>
      <c r="J480" s="6"/>
      <c r="L480" s="6"/>
      <c r="N480" s="6"/>
      <c r="O480" s="6"/>
      <c r="P480" s="6"/>
      <c r="Q480" s="4"/>
      <c r="X480" s="6"/>
      <c r="Y480" s="6"/>
      <c r="Z480" s="6"/>
      <c r="AE480" s="6"/>
      <c r="AI480" s="6"/>
      <c r="AK480" s="6"/>
      <c r="AM480" s="6"/>
      <c r="AN480" s="6"/>
      <c r="AO480" s="6"/>
      <c r="AP480" s="4"/>
    </row>
    <row r="481" spans="7:42" ht="13.2">
      <c r="G481" s="11"/>
      <c r="H481" s="6"/>
      <c r="J481" s="6"/>
      <c r="L481" s="6"/>
      <c r="N481" s="6"/>
      <c r="O481" s="6"/>
      <c r="P481" s="6"/>
      <c r="Q481" s="4"/>
      <c r="X481" s="6"/>
      <c r="Y481" s="6"/>
      <c r="Z481" s="6"/>
      <c r="AE481" s="6"/>
      <c r="AI481" s="6"/>
      <c r="AK481" s="6"/>
      <c r="AM481" s="6"/>
      <c r="AN481" s="6"/>
      <c r="AO481" s="6"/>
      <c r="AP481" s="4"/>
    </row>
    <row r="482" spans="7:42" ht="13.2">
      <c r="G482" s="11"/>
      <c r="H482" s="6"/>
      <c r="J482" s="6"/>
      <c r="L482" s="6"/>
      <c r="N482" s="6"/>
      <c r="O482" s="6"/>
      <c r="P482" s="6"/>
      <c r="Q482" s="4"/>
      <c r="X482" s="6"/>
      <c r="Y482" s="6"/>
      <c r="Z482" s="6"/>
      <c r="AE482" s="6"/>
      <c r="AI482" s="6"/>
      <c r="AK482" s="6"/>
      <c r="AM482" s="6"/>
      <c r="AN482" s="6"/>
      <c r="AO482" s="6"/>
      <c r="AP482" s="4"/>
    </row>
    <row r="483" spans="7:42" ht="13.2">
      <c r="G483" s="11"/>
      <c r="H483" s="6"/>
      <c r="J483" s="6"/>
      <c r="L483" s="6"/>
      <c r="N483" s="6"/>
      <c r="O483" s="6"/>
      <c r="P483" s="6"/>
      <c r="Q483" s="4"/>
      <c r="X483" s="6"/>
      <c r="Y483" s="6"/>
      <c r="Z483" s="6"/>
      <c r="AE483" s="6"/>
      <c r="AI483" s="6"/>
      <c r="AK483" s="6"/>
      <c r="AM483" s="6"/>
      <c r="AN483" s="6"/>
      <c r="AO483" s="6"/>
      <c r="AP483" s="4"/>
    </row>
    <row r="484" spans="7:42" ht="13.2">
      <c r="G484" s="11"/>
      <c r="H484" s="6"/>
      <c r="J484" s="6"/>
      <c r="L484" s="6"/>
      <c r="N484" s="6"/>
      <c r="O484" s="6"/>
      <c r="P484" s="6"/>
      <c r="Q484" s="4"/>
      <c r="X484" s="6"/>
      <c r="Y484" s="6"/>
      <c r="Z484" s="6"/>
      <c r="AE484" s="6"/>
      <c r="AI484" s="6"/>
      <c r="AK484" s="6"/>
      <c r="AM484" s="6"/>
      <c r="AN484" s="6"/>
      <c r="AO484" s="6"/>
      <c r="AP484" s="4"/>
    </row>
    <row r="485" spans="7:42" ht="13.2">
      <c r="G485" s="11"/>
      <c r="H485" s="6"/>
      <c r="J485" s="6"/>
      <c r="L485" s="6"/>
      <c r="N485" s="6"/>
      <c r="O485" s="6"/>
      <c r="P485" s="6"/>
      <c r="Q485" s="4"/>
      <c r="X485" s="6"/>
      <c r="Y485" s="6"/>
      <c r="Z485" s="6"/>
      <c r="AE485" s="6"/>
      <c r="AI485" s="6"/>
      <c r="AK485" s="6"/>
      <c r="AM485" s="6"/>
      <c r="AN485" s="6"/>
      <c r="AO485" s="6"/>
      <c r="AP485" s="4"/>
    </row>
    <row r="486" spans="7:42" ht="13.2">
      <c r="G486" s="11"/>
      <c r="H486" s="6"/>
      <c r="J486" s="6"/>
      <c r="L486" s="6"/>
      <c r="N486" s="6"/>
      <c r="O486" s="6"/>
      <c r="P486" s="6"/>
      <c r="Q486" s="4"/>
      <c r="X486" s="6"/>
      <c r="Y486" s="6"/>
      <c r="Z486" s="6"/>
      <c r="AE486" s="6"/>
      <c r="AI486" s="6"/>
      <c r="AK486" s="6"/>
      <c r="AM486" s="6"/>
      <c r="AN486" s="6"/>
      <c r="AO486" s="6"/>
      <c r="AP486" s="4"/>
    </row>
    <row r="487" spans="7:42" ht="13.2">
      <c r="G487" s="11"/>
      <c r="H487" s="6"/>
      <c r="J487" s="6"/>
      <c r="L487" s="6"/>
      <c r="N487" s="6"/>
      <c r="O487" s="6"/>
      <c r="P487" s="6"/>
      <c r="Q487" s="4"/>
      <c r="X487" s="6"/>
      <c r="Y487" s="6"/>
      <c r="Z487" s="6"/>
      <c r="AE487" s="6"/>
      <c r="AI487" s="6"/>
      <c r="AK487" s="6"/>
      <c r="AM487" s="6"/>
      <c r="AN487" s="6"/>
      <c r="AO487" s="6"/>
      <c r="AP487" s="4"/>
    </row>
    <row r="488" spans="7:42" ht="13.2">
      <c r="G488" s="11"/>
      <c r="H488" s="6"/>
      <c r="J488" s="6"/>
      <c r="L488" s="6"/>
      <c r="N488" s="6"/>
      <c r="O488" s="6"/>
      <c r="P488" s="6"/>
      <c r="Q488" s="4"/>
      <c r="X488" s="6"/>
      <c r="Y488" s="6"/>
      <c r="Z488" s="6"/>
      <c r="AE488" s="6"/>
      <c r="AI488" s="6"/>
      <c r="AK488" s="6"/>
      <c r="AM488" s="6"/>
      <c r="AN488" s="6"/>
      <c r="AO488" s="6"/>
      <c r="AP488" s="4"/>
    </row>
    <row r="489" spans="7:42" ht="13.2">
      <c r="G489" s="11"/>
      <c r="H489" s="6"/>
      <c r="J489" s="6"/>
      <c r="L489" s="6"/>
      <c r="N489" s="6"/>
      <c r="O489" s="6"/>
      <c r="P489" s="6"/>
      <c r="Q489" s="4"/>
      <c r="X489" s="6"/>
      <c r="Y489" s="6"/>
      <c r="Z489" s="6"/>
      <c r="AE489" s="6"/>
      <c r="AI489" s="6"/>
      <c r="AK489" s="6"/>
      <c r="AM489" s="6"/>
      <c r="AN489" s="6"/>
      <c r="AO489" s="6"/>
      <c r="AP489" s="4"/>
    </row>
    <row r="490" spans="7:42" ht="13.2">
      <c r="G490" s="11"/>
      <c r="H490" s="6"/>
      <c r="J490" s="6"/>
      <c r="L490" s="6"/>
      <c r="N490" s="6"/>
      <c r="O490" s="6"/>
      <c r="P490" s="6"/>
      <c r="Q490" s="4"/>
      <c r="X490" s="6"/>
      <c r="Y490" s="6"/>
      <c r="Z490" s="6"/>
      <c r="AE490" s="6"/>
      <c r="AI490" s="6"/>
      <c r="AK490" s="6"/>
      <c r="AM490" s="6"/>
      <c r="AN490" s="6"/>
      <c r="AO490" s="6"/>
      <c r="AP490" s="4"/>
    </row>
    <row r="491" spans="7:42" ht="13.2">
      <c r="G491" s="11"/>
      <c r="H491" s="6"/>
      <c r="J491" s="6"/>
      <c r="L491" s="6"/>
      <c r="N491" s="6"/>
      <c r="O491" s="6"/>
      <c r="P491" s="6"/>
      <c r="Q491" s="4"/>
      <c r="X491" s="6"/>
      <c r="Y491" s="6"/>
      <c r="Z491" s="6"/>
      <c r="AE491" s="6"/>
      <c r="AI491" s="6"/>
      <c r="AK491" s="6"/>
      <c r="AM491" s="6"/>
      <c r="AN491" s="6"/>
      <c r="AO491" s="6"/>
      <c r="AP491" s="4"/>
    </row>
    <row r="492" spans="7:42" ht="13.2">
      <c r="G492" s="11"/>
      <c r="H492" s="6"/>
      <c r="J492" s="6"/>
      <c r="L492" s="6"/>
      <c r="N492" s="6"/>
      <c r="O492" s="6"/>
      <c r="P492" s="6"/>
      <c r="Q492" s="4"/>
      <c r="X492" s="6"/>
      <c r="Y492" s="6"/>
      <c r="Z492" s="6"/>
      <c r="AE492" s="6"/>
      <c r="AI492" s="6"/>
      <c r="AK492" s="6"/>
      <c r="AM492" s="6"/>
      <c r="AN492" s="6"/>
      <c r="AO492" s="6"/>
      <c r="AP492" s="4"/>
    </row>
    <row r="493" spans="7:42" ht="13.2">
      <c r="G493" s="11"/>
      <c r="H493" s="6"/>
      <c r="J493" s="6"/>
      <c r="L493" s="6"/>
      <c r="N493" s="6"/>
      <c r="O493" s="6"/>
      <c r="P493" s="6"/>
      <c r="Q493" s="4"/>
      <c r="X493" s="6"/>
      <c r="Y493" s="6"/>
      <c r="Z493" s="6"/>
      <c r="AE493" s="6"/>
      <c r="AI493" s="6"/>
      <c r="AK493" s="6"/>
      <c r="AM493" s="6"/>
      <c r="AN493" s="6"/>
      <c r="AO493" s="6"/>
      <c r="AP493" s="4"/>
    </row>
    <row r="494" spans="7:42" ht="13.2">
      <c r="G494" s="11"/>
      <c r="H494" s="6"/>
      <c r="J494" s="6"/>
      <c r="L494" s="6"/>
      <c r="N494" s="6"/>
      <c r="O494" s="6"/>
      <c r="P494" s="6"/>
      <c r="Q494" s="4"/>
      <c r="X494" s="6"/>
      <c r="Y494" s="6"/>
      <c r="Z494" s="6"/>
      <c r="AE494" s="6"/>
      <c r="AI494" s="6"/>
      <c r="AK494" s="6"/>
      <c r="AM494" s="6"/>
      <c r="AN494" s="6"/>
      <c r="AO494" s="6"/>
      <c r="AP494" s="4"/>
    </row>
    <row r="495" spans="7:42" ht="13.2">
      <c r="G495" s="11"/>
      <c r="H495" s="6"/>
      <c r="J495" s="6"/>
      <c r="L495" s="6"/>
      <c r="N495" s="6"/>
      <c r="O495" s="6"/>
      <c r="P495" s="6"/>
      <c r="Q495" s="4"/>
      <c r="X495" s="6"/>
      <c r="Y495" s="6"/>
      <c r="Z495" s="6"/>
      <c r="AE495" s="6"/>
      <c r="AI495" s="6"/>
      <c r="AK495" s="6"/>
      <c r="AM495" s="6"/>
      <c r="AN495" s="6"/>
      <c r="AO495" s="6"/>
      <c r="AP495" s="4"/>
    </row>
    <row r="496" spans="7:42" ht="13.2">
      <c r="G496" s="11"/>
      <c r="H496" s="6"/>
      <c r="J496" s="6"/>
      <c r="L496" s="6"/>
      <c r="N496" s="6"/>
      <c r="O496" s="6"/>
      <c r="P496" s="6"/>
      <c r="Q496" s="4"/>
      <c r="X496" s="6"/>
      <c r="Y496" s="6"/>
      <c r="Z496" s="6"/>
      <c r="AE496" s="6"/>
      <c r="AI496" s="6"/>
      <c r="AK496" s="6"/>
      <c r="AM496" s="6"/>
      <c r="AN496" s="6"/>
      <c r="AO496" s="6"/>
      <c r="AP496" s="4"/>
    </row>
    <row r="497" spans="7:42" ht="13.2">
      <c r="G497" s="11"/>
      <c r="H497" s="6"/>
      <c r="J497" s="6"/>
      <c r="L497" s="6"/>
      <c r="N497" s="6"/>
      <c r="O497" s="6"/>
      <c r="P497" s="6"/>
      <c r="Q497" s="4"/>
      <c r="X497" s="6"/>
      <c r="Y497" s="6"/>
      <c r="Z497" s="6"/>
      <c r="AE497" s="6"/>
      <c r="AI497" s="6"/>
      <c r="AK497" s="6"/>
      <c r="AM497" s="6"/>
      <c r="AN497" s="6"/>
      <c r="AO497" s="6"/>
      <c r="AP497" s="4"/>
    </row>
    <row r="498" spans="7:42" ht="13.2">
      <c r="G498" s="11"/>
      <c r="H498" s="6"/>
      <c r="J498" s="6"/>
      <c r="L498" s="6"/>
      <c r="N498" s="6"/>
      <c r="O498" s="6"/>
      <c r="P498" s="6"/>
      <c r="Q498" s="4"/>
      <c r="X498" s="6"/>
      <c r="Y498" s="6"/>
      <c r="Z498" s="6"/>
      <c r="AE498" s="6"/>
      <c r="AI498" s="6"/>
      <c r="AK498" s="6"/>
      <c r="AM498" s="6"/>
      <c r="AN498" s="6"/>
      <c r="AO498" s="6"/>
      <c r="AP498" s="4"/>
    </row>
    <row r="499" spans="7:42" ht="13.2">
      <c r="G499" s="11"/>
      <c r="H499" s="6"/>
      <c r="J499" s="6"/>
      <c r="L499" s="6"/>
      <c r="N499" s="6"/>
      <c r="O499" s="6"/>
      <c r="P499" s="6"/>
      <c r="Q499" s="4"/>
      <c r="X499" s="6"/>
      <c r="Y499" s="6"/>
      <c r="Z499" s="6"/>
      <c r="AE499" s="6"/>
      <c r="AI499" s="6"/>
      <c r="AK499" s="6"/>
      <c r="AM499" s="6"/>
      <c r="AN499" s="6"/>
      <c r="AO499" s="6"/>
      <c r="AP499" s="4"/>
    </row>
    <row r="500" spans="7:42" ht="13.2">
      <c r="G500" s="11"/>
      <c r="H500" s="6"/>
      <c r="J500" s="6"/>
      <c r="L500" s="6"/>
      <c r="N500" s="6"/>
      <c r="O500" s="6"/>
      <c r="P500" s="6"/>
      <c r="Q500" s="4"/>
      <c r="X500" s="6"/>
      <c r="Y500" s="6"/>
      <c r="Z500" s="6"/>
      <c r="AE500" s="6"/>
      <c r="AI500" s="6"/>
      <c r="AK500" s="6"/>
      <c r="AM500" s="6"/>
      <c r="AN500" s="6"/>
      <c r="AO500" s="6"/>
      <c r="AP500" s="4"/>
    </row>
    <row r="501" spans="7:42" ht="13.2">
      <c r="G501" s="11"/>
      <c r="H501" s="6"/>
      <c r="J501" s="6"/>
      <c r="L501" s="6"/>
      <c r="N501" s="6"/>
      <c r="O501" s="6"/>
      <c r="P501" s="6"/>
      <c r="Q501" s="4"/>
      <c r="X501" s="6"/>
      <c r="Y501" s="6"/>
      <c r="Z501" s="6"/>
      <c r="AE501" s="6"/>
      <c r="AI501" s="6"/>
      <c r="AK501" s="6"/>
      <c r="AM501" s="6"/>
      <c r="AN501" s="6"/>
      <c r="AO501" s="6"/>
      <c r="AP501" s="4"/>
    </row>
    <row r="502" spans="7:42" ht="13.2">
      <c r="G502" s="11"/>
      <c r="H502" s="6"/>
      <c r="J502" s="6"/>
      <c r="L502" s="6"/>
      <c r="N502" s="6"/>
      <c r="O502" s="6"/>
      <c r="P502" s="6"/>
      <c r="Q502" s="4"/>
      <c r="X502" s="6"/>
      <c r="Y502" s="6"/>
      <c r="Z502" s="6"/>
      <c r="AE502" s="6"/>
      <c r="AI502" s="6"/>
      <c r="AK502" s="6"/>
      <c r="AM502" s="6"/>
      <c r="AN502" s="6"/>
      <c r="AO502" s="6"/>
      <c r="AP502" s="4"/>
    </row>
    <row r="503" spans="7:42" ht="13.2">
      <c r="G503" s="11"/>
      <c r="H503" s="6"/>
      <c r="J503" s="6"/>
      <c r="L503" s="6"/>
      <c r="N503" s="6"/>
      <c r="O503" s="6"/>
      <c r="P503" s="6"/>
      <c r="Q503" s="4"/>
      <c r="X503" s="6"/>
      <c r="Y503" s="6"/>
      <c r="Z503" s="6"/>
      <c r="AE503" s="6"/>
      <c r="AI503" s="6"/>
      <c r="AK503" s="6"/>
      <c r="AM503" s="6"/>
      <c r="AN503" s="6"/>
      <c r="AO503" s="6"/>
      <c r="AP503" s="4"/>
    </row>
    <row r="504" spans="7:42" ht="13.2">
      <c r="G504" s="11"/>
      <c r="H504" s="6"/>
      <c r="J504" s="6"/>
      <c r="L504" s="6"/>
      <c r="N504" s="6"/>
      <c r="O504" s="6"/>
      <c r="P504" s="6"/>
      <c r="Q504" s="4"/>
      <c r="X504" s="6"/>
      <c r="Y504" s="6"/>
      <c r="Z504" s="6"/>
      <c r="AE504" s="6"/>
      <c r="AI504" s="6"/>
      <c r="AK504" s="6"/>
      <c r="AM504" s="6"/>
      <c r="AN504" s="6"/>
      <c r="AO504" s="6"/>
      <c r="AP504" s="4"/>
    </row>
    <row r="505" spans="7:42" ht="13.2">
      <c r="G505" s="11"/>
      <c r="H505" s="6"/>
      <c r="J505" s="6"/>
      <c r="L505" s="6"/>
      <c r="N505" s="6"/>
      <c r="O505" s="6"/>
      <c r="P505" s="6"/>
      <c r="Q505" s="4"/>
      <c r="X505" s="6"/>
      <c r="Y505" s="6"/>
      <c r="Z505" s="6"/>
      <c r="AE505" s="6"/>
      <c r="AI505" s="6"/>
      <c r="AK505" s="6"/>
      <c r="AM505" s="6"/>
      <c r="AN505" s="6"/>
      <c r="AO505" s="6"/>
      <c r="AP505" s="4"/>
    </row>
    <row r="506" spans="7:42" ht="13.2">
      <c r="G506" s="11"/>
      <c r="H506" s="6"/>
      <c r="J506" s="6"/>
      <c r="L506" s="6"/>
      <c r="N506" s="6"/>
      <c r="O506" s="6"/>
      <c r="P506" s="6"/>
      <c r="Q506" s="4"/>
      <c r="X506" s="6"/>
      <c r="Y506" s="6"/>
      <c r="Z506" s="6"/>
      <c r="AE506" s="6"/>
      <c r="AI506" s="6"/>
      <c r="AK506" s="6"/>
      <c r="AM506" s="6"/>
      <c r="AN506" s="6"/>
      <c r="AO506" s="6"/>
      <c r="AP506" s="4"/>
    </row>
    <row r="507" spans="7:42" ht="13.2">
      <c r="G507" s="11"/>
      <c r="H507" s="6"/>
      <c r="J507" s="6"/>
      <c r="L507" s="6"/>
      <c r="N507" s="6"/>
      <c r="O507" s="6"/>
      <c r="P507" s="6"/>
      <c r="Q507" s="4"/>
      <c r="X507" s="6"/>
      <c r="Y507" s="6"/>
      <c r="Z507" s="6"/>
      <c r="AE507" s="6"/>
      <c r="AI507" s="6"/>
      <c r="AK507" s="6"/>
      <c r="AM507" s="6"/>
      <c r="AN507" s="6"/>
      <c r="AO507" s="6"/>
      <c r="AP507" s="4"/>
    </row>
    <row r="508" spans="7:42" ht="13.2">
      <c r="G508" s="11"/>
      <c r="H508" s="6"/>
      <c r="J508" s="6"/>
      <c r="L508" s="6"/>
      <c r="N508" s="6"/>
      <c r="O508" s="6"/>
      <c r="P508" s="6"/>
      <c r="Q508" s="4"/>
      <c r="X508" s="6"/>
      <c r="Y508" s="6"/>
      <c r="Z508" s="6"/>
      <c r="AE508" s="6"/>
      <c r="AI508" s="6"/>
      <c r="AK508" s="6"/>
      <c r="AM508" s="6"/>
      <c r="AN508" s="6"/>
      <c r="AO508" s="6"/>
      <c r="AP508" s="4"/>
    </row>
    <row r="509" spans="7:42" ht="13.2">
      <c r="G509" s="11"/>
      <c r="H509" s="6"/>
      <c r="J509" s="6"/>
      <c r="L509" s="6"/>
      <c r="N509" s="6"/>
      <c r="O509" s="6"/>
      <c r="P509" s="6"/>
      <c r="Q509" s="4"/>
      <c r="X509" s="6"/>
      <c r="Y509" s="6"/>
      <c r="Z509" s="6"/>
      <c r="AE509" s="6"/>
      <c r="AI509" s="6"/>
      <c r="AK509" s="6"/>
      <c r="AM509" s="6"/>
      <c r="AN509" s="6"/>
      <c r="AO509" s="6"/>
      <c r="AP509" s="4"/>
    </row>
    <row r="510" spans="7:42" ht="13.2">
      <c r="G510" s="11"/>
      <c r="H510" s="6"/>
      <c r="J510" s="6"/>
      <c r="L510" s="6"/>
      <c r="N510" s="6"/>
      <c r="O510" s="6"/>
      <c r="P510" s="6"/>
      <c r="Q510" s="4"/>
      <c r="X510" s="6"/>
      <c r="Y510" s="6"/>
      <c r="Z510" s="6"/>
      <c r="AE510" s="6"/>
      <c r="AI510" s="6"/>
      <c r="AK510" s="6"/>
      <c r="AM510" s="6"/>
      <c r="AN510" s="6"/>
      <c r="AO510" s="6"/>
      <c r="AP510" s="4"/>
    </row>
    <row r="511" spans="7:42" ht="13.2">
      <c r="G511" s="11"/>
      <c r="H511" s="6"/>
      <c r="J511" s="6"/>
      <c r="L511" s="6"/>
      <c r="N511" s="6"/>
      <c r="O511" s="6"/>
      <c r="P511" s="6"/>
      <c r="Q511" s="4"/>
      <c r="X511" s="6"/>
      <c r="Y511" s="6"/>
      <c r="Z511" s="6"/>
      <c r="AE511" s="6"/>
      <c r="AI511" s="6"/>
      <c r="AK511" s="6"/>
      <c r="AM511" s="6"/>
      <c r="AN511" s="6"/>
      <c r="AO511" s="6"/>
      <c r="AP511" s="4"/>
    </row>
    <row r="512" spans="7:42" ht="13.2">
      <c r="G512" s="11"/>
      <c r="H512" s="6"/>
      <c r="J512" s="6"/>
      <c r="L512" s="6"/>
      <c r="N512" s="6"/>
      <c r="O512" s="6"/>
      <c r="P512" s="6"/>
      <c r="Q512" s="4"/>
      <c r="X512" s="6"/>
      <c r="Y512" s="6"/>
      <c r="Z512" s="6"/>
      <c r="AE512" s="6"/>
      <c r="AI512" s="6"/>
      <c r="AK512" s="6"/>
      <c r="AM512" s="6"/>
      <c r="AN512" s="6"/>
      <c r="AO512" s="6"/>
      <c r="AP512" s="4"/>
    </row>
    <row r="513" spans="7:42" ht="13.2">
      <c r="G513" s="11"/>
      <c r="H513" s="6"/>
      <c r="J513" s="6"/>
      <c r="L513" s="6"/>
      <c r="N513" s="6"/>
      <c r="O513" s="6"/>
      <c r="P513" s="6"/>
      <c r="Q513" s="4"/>
      <c r="X513" s="6"/>
      <c r="Y513" s="6"/>
      <c r="Z513" s="6"/>
      <c r="AE513" s="6"/>
      <c r="AI513" s="6"/>
      <c r="AK513" s="6"/>
      <c r="AM513" s="6"/>
      <c r="AN513" s="6"/>
      <c r="AO513" s="6"/>
      <c r="AP513" s="4"/>
    </row>
    <row r="514" spans="7:42" ht="13.2">
      <c r="G514" s="11"/>
      <c r="H514" s="6"/>
      <c r="J514" s="6"/>
      <c r="L514" s="6"/>
      <c r="N514" s="6"/>
      <c r="O514" s="6"/>
      <c r="P514" s="6"/>
      <c r="Q514" s="4"/>
      <c r="X514" s="6"/>
      <c r="Y514" s="6"/>
      <c r="Z514" s="6"/>
      <c r="AE514" s="6"/>
      <c r="AI514" s="6"/>
      <c r="AK514" s="6"/>
      <c r="AM514" s="6"/>
      <c r="AN514" s="6"/>
      <c r="AO514" s="6"/>
      <c r="AP514" s="4"/>
    </row>
    <row r="515" spans="7:42" ht="13.2">
      <c r="G515" s="11"/>
      <c r="H515" s="6"/>
      <c r="J515" s="6"/>
      <c r="L515" s="6"/>
      <c r="N515" s="6"/>
      <c r="O515" s="6"/>
      <c r="P515" s="6"/>
      <c r="Q515" s="4"/>
      <c r="X515" s="6"/>
      <c r="Y515" s="6"/>
      <c r="Z515" s="6"/>
      <c r="AE515" s="6"/>
      <c r="AI515" s="6"/>
      <c r="AK515" s="6"/>
      <c r="AM515" s="6"/>
      <c r="AN515" s="6"/>
      <c r="AO515" s="6"/>
      <c r="AP515" s="4"/>
    </row>
    <row r="516" spans="7:42" ht="13.2">
      <c r="G516" s="11"/>
      <c r="H516" s="6"/>
      <c r="J516" s="6"/>
      <c r="L516" s="6"/>
      <c r="N516" s="6"/>
      <c r="O516" s="6"/>
      <c r="P516" s="6"/>
      <c r="Q516" s="4"/>
      <c r="X516" s="6"/>
      <c r="Y516" s="6"/>
      <c r="Z516" s="6"/>
      <c r="AE516" s="6"/>
      <c r="AI516" s="6"/>
      <c r="AK516" s="6"/>
      <c r="AM516" s="6"/>
      <c r="AN516" s="6"/>
      <c r="AO516" s="6"/>
      <c r="AP516" s="4"/>
    </row>
    <row r="517" spans="7:42" ht="13.2">
      <c r="G517" s="11"/>
      <c r="H517" s="6"/>
      <c r="J517" s="6"/>
      <c r="L517" s="6"/>
      <c r="N517" s="6"/>
      <c r="O517" s="6"/>
      <c r="P517" s="6"/>
      <c r="Q517" s="4"/>
      <c r="X517" s="6"/>
      <c r="Y517" s="6"/>
      <c r="Z517" s="6"/>
      <c r="AE517" s="6"/>
      <c r="AI517" s="6"/>
      <c r="AK517" s="6"/>
      <c r="AM517" s="6"/>
      <c r="AN517" s="6"/>
      <c r="AO517" s="6"/>
      <c r="AP517" s="4"/>
    </row>
    <row r="518" spans="7:42" ht="13.2">
      <c r="G518" s="11"/>
      <c r="H518" s="6"/>
      <c r="J518" s="6"/>
      <c r="L518" s="6"/>
      <c r="N518" s="6"/>
      <c r="O518" s="6"/>
      <c r="P518" s="6"/>
      <c r="Q518" s="4"/>
      <c r="X518" s="6"/>
      <c r="Y518" s="6"/>
      <c r="Z518" s="6"/>
      <c r="AE518" s="6"/>
      <c r="AI518" s="6"/>
      <c r="AK518" s="6"/>
      <c r="AM518" s="6"/>
      <c r="AN518" s="6"/>
      <c r="AO518" s="6"/>
      <c r="AP518" s="4"/>
    </row>
    <row r="519" spans="7:42" ht="13.2">
      <c r="G519" s="11"/>
      <c r="H519" s="6"/>
      <c r="J519" s="6"/>
      <c r="L519" s="6"/>
      <c r="N519" s="6"/>
      <c r="O519" s="6"/>
      <c r="P519" s="6"/>
      <c r="Q519" s="4"/>
      <c r="X519" s="6"/>
      <c r="Y519" s="6"/>
      <c r="Z519" s="6"/>
      <c r="AE519" s="6"/>
      <c r="AI519" s="6"/>
      <c r="AK519" s="6"/>
      <c r="AM519" s="6"/>
      <c r="AN519" s="6"/>
      <c r="AO519" s="6"/>
      <c r="AP519" s="4"/>
    </row>
    <row r="520" spans="7:42" ht="13.2">
      <c r="G520" s="11"/>
      <c r="H520" s="6"/>
      <c r="J520" s="6"/>
      <c r="L520" s="6"/>
      <c r="N520" s="6"/>
      <c r="O520" s="6"/>
      <c r="P520" s="6"/>
      <c r="Q520" s="4"/>
      <c r="X520" s="6"/>
      <c r="Y520" s="6"/>
      <c r="Z520" s="6"/>
      <c r="AE520" s="6"/>
      <c r="AI520" s="6"/>
      <c r="AK520" s="6"/>
      <c r="AM520" s="6"/>
      <c r="AN520" s="6"/>
      <c r="AO520" s="6"/>
      <c r="AP520" s="4"/>
    </row>
    <row r="521" spans="7:42" ht="13.2">
      <c r="G521" s="11"/>
      <c r="H521" s="6"/>
      <c r="J521" s="6"/>
      <c r="L521" s="6"/>
      <c r="N521" s="6"/>
      <c r="O521" s="6"/>
      <c r="P521" s="6"/>
      <c r="Q521" s="4"/>
      <c r="X521" s="6"/>
      <c r="Y521" s="6"/>
      <c r="Z521" s="6"/>
      <c r="AE521" s="6"/>
      <c r="AI521" s="6"/>
      <c r="AK521" s="6"/>
      <c r="AM521" s="6"/>
      <c r="AN521" s="6"/>
      <c r="AO521" s="6"/>
      <c r="AP521" s="4"/>
    </row>
    <row r="522" spans="7:42" ht="13.2">
      <c r="G522" s="11"/>
      <c r="H522" s="6"/>
      <c r="J522" s="6"/>
      <c r="L522" s="6"/>
      <c r="N522" s="6"/>
      <c r="O522" s="6"/>
      <c r="P522" s="6"/>
      <c r="Q522" s="4"/>
      <c r="X522" s="6"/>
      <c r="Y522" s="6"/>
      <c r="Z522" s="6"/>
      <c r="AE522" s="6"/>
      <c r="AI522" s="6"/>
      <c r="AK522" s="6"/>
      <c r="AM522" s="6"/>
      <c r="AN522" s="6"/>
      <c r="AO522" s="6"/>
      <c r="AP522" s="4"/>
    </row>
    <row r="523" spans="7:42" ht="13.2">
      <c r="G523" s="11"/>
      <c r="H523" s="6"/>
      <c r="J523" s="6"/>
      <c r="L523" s="6"/>
      <c r="N523" s="6"/>
      <c r="O523" s="6"/>
      <c r="P523" s="6"/>
      <c r="Q523" s="4"/>
      <c r="X523" s="6"/>
      <c r="Y523" s="6"/>
      <c r="Z523" s="6"/>
      <c r="AE523" s="6"/>
      <c r="AI523" s="6"/>
      <c r="AK523" s="6"/>
      <c r="AM523" s="6"/>
      <c r="AN523" s="6"/>
      <c r="AO523" s="6"/>
      <c r="AP523" s="4"/>
    </row>
    <row r="524" spans="7:42" ht="13.2">
      <c r="G524" s="11"/>
      <c r="H524" s="6"/>
      <c r="J524" s="6"/>
      <c r="L524" s="6"/>
      <c r="N524" s="6"/>
      <c r="O524" s="6"/>
      <c r="P524" s="6"/>
      <c r="Q524" s="4"/>
      <c r="X524" s="6"/>
      <c r="Y524" s="6"/>
      <c r="Z524" s="6"/>
      <c r="AE524" s="6"/>
      <c r="AI524" s="6"/>
      <c r="AK524" s="6"/>
      <c r="AM524" s="6"/>
      <c r="AN524" s="6"/>
      <c r="AO524" s="6"/>
      <c r="AP524" s="4"/>
    </row>
    <row r="525" spans="7:42" ht="13.2">
      <c r="G525" s="11"/>
      <c r="H525" s="6"/>
      <c r="J525" s="6"/>
      <c r="L525" s="6"/>
      <c r="N525" s="6"/>
      <c r="O525" s="6"/>
      <c r="P525" s="6"/>
      <c r="Q525" s="4"/>
      <c r="X525" s="6"/>
      <c r="Y525" s="6"/>
      <c r="Z525" s="6"/>
      <c r="AE525" s="6"/>
      <c r="AI525" s="6"/>
      <c r="AK525" s="6"/>
      <c r="AM525" s="6"/>
      <c r="AN525" s="6"/>
      <c r="AO525" s="6"/>
      <c r="AP525" s="4"/>
    </row>
    <row r="526" spans="7:42" ht="13.2">
      <c r="G526" s="11"/>
      <c r="H526" s="6"/>
      <c r="J526" s="6"/>
      <c r="L526" s="6"/>
      <c r="N526" s="6"/>
      <c r="O526" s="6"/>
      <c r="P526" s="6"/>
      <c r="Q526" s="4"/>
      <c r="X526" s="6"/>
      <c r="Y526" s="6"/>
      <c r="Z526" s="6"/>
      <c r="AE526" s="6"/>
      <c r="AI526" s="6"/>
      <c r="AK526" s="6"/>
      <c r="AM526" s="6"/>
      <c r="AN526" s="6"/>
      <c r="AO526" s="6"/>
      <c r="AP526" s="4"/>
    </row>
    <row r="527" spans="7:42" ht="13.2">
      <c r="G527" s="11"/>
      <c r="H527" s="6"/>
      <c r="J527" s="6"/>
      <c r="L527" s="6"/>
      <c r="N527" s="6"/>
      <c r="O527" s="6"/>
      <c r="P527" s="6"/>
      <c r="Q527" s="4"/>
      <c r="X527" s="6"/>
      <c r="Y527" s="6"/>
      <c r="Z527" s="6"/>
      <c r="AE527" s="6"/>
      <c r="AI527" s="6"/>
      <c r="AK527" s="6"/>
      <c r="AM527" s="6"/>
      <c r="AN527" s="6"/>
      <c r="AO527" s="6"/>
      <c r="AP527" s="4"/>
    </row>
    <row r="528" spans="7:42" ht="13.2">
      <c r="G528" s="11"/>
      <c r="H528" s="6"/>
      <c r="J528" s="6"/>
      <c r="L528" s="6"/>
      <c r="N528" s="6"/>
      <c r="O528" s="6"/>
      <c r="P528" s="6"/>
      <c r="Q528" s="4"/>
      <c r="X528" s="6"/>
      <c r="Y528" s="6"/>
      <c r="Z528" s="6"/>
      <c r="AE528" s="6"/>
      <c r="AI528" s="6"/>
      <c r="AK528" s="6"/>
      <c r="AM528" s="6"/>
      <c r="AN528" s="6"/>
      <c r="AO528" s="6"/>
      <c r="AP528" s="4"/>
    </row>
    <row r="529" spans="7:42" ht="13.2">
      <c r="G529" s="11"/>
      <c r="H529" s="6"/>
      <c r="J529" s="6"/>
      <c r="L529" s="6"/>
      <c r="N529" s="6"/>
      <c r="O529" s="6"/>
      <c r="P529" s="6"/>
      <c r="Q529" s="4"/>
      <c r="X529" s="6"/>
      <c r="Y529" s="6"/>
      <c r="Z529" s="6"/>
      <c r="AE529" s="6"/>
      <c r="AI529" s="6"/>
      <c r="AK529" s="6"/>
      <c r="AM529" s="6"/>
      <c r="AN529" s="6"/>
      <c r="AO529" s="6"/>
      <c r="AP529" s="4"/>
    </row>
    <row r="530" spans="7:42" ht="13.2">
      <c r="G530" s="11"/>
      <c r="H530" s="6"/>
      <c r="J530" s="6"/>
      <c r="L530" s="6"/>
      <c r="N530" s="6"/>
      <c r="O530" s="6"/>
      <c r="P530" s="6"/>
      <c r="Q530" s="4"/>
      <c r="X530" s="6"/>
      <c r="Y530" s="6"/>
      <c r="Z530" s="6"/>
      <c r="AE530" s="6"/>
      <c r="AI530" s="6"/>
      <c r="AK530" s="6"/>
      <c r="AM530" s="6"/>
      <c r="AN530" s="6"/>
      <c r="AO530" s="6"/>
      <c r="AP530" s="4"/>
    </row>
    <row r="531" spans="7:42" ht="13.2">
      <c r="G531" s="11"/>
      <c r="H531" s="6"/>
      <c r="J531" s="6"/>
      <c r="L531" s="6"/>
      <c r="N531" s="6"/>
      <c r="O531" s="6"/>
      <c r="P531" s="6"/>
      <c r="Q531" s="4"/>
      <c r="X531" s="6"/>
      <c r="Y531" s="6"/>
      <c r="Z531" s="6"/>
      <c r="AE531" s="6"/>
      <c r="AI531" s="6"/>
      <c r="AK531" s="6"/>
      <c r="AM531" s="6"/>
      <c r="AN531" s="6"/>
      <c r="AO531" s="6"/>
      <c r="AP531" s="4"/>
    </row>
    <row r="532" spans="7:42" ht="13.2">
      <c r="G532" s="11"/>
      <c r="H532" s="6"/>
      <c r="J532" s="6"/>
      <c r="L532" s="6"/>
      <c r="N532" s="6"/>
      <c r="O532" s="6"/>
      <c r="P532" s="6"/>
      <c r="Q532" s="4"/>
      <c r="X532" s="6"/>
      <c r="Y532" s="6"/>
      <c r="Z532" s="6"/>
      <c r="AE532" s="6"/>
      <c r="AI532" s="6"/>
      <c r="AK532" s="6"/>
      <c r="AM532" s="6"/>
      <c r="AN532" s="6"/>
      <c r="AO532" s="6"/>
      <c r="AP532" s="4"/>
    </row>
    <row r="533" spans="7:42" ht="13.2">
      <c r="G533" s="11"/>
      <c r="H533" s="6"/>
      <c r="J533" s="6"/>
      <c r="L533" s="6"/>
      <c r="N533" s="6"/>
      <c r="O533" s="6"/>
      <c r="P533" s="6"/>
      <c r="Q533" s="4"/>
      <c r="X533" s="6"/>
      <c r="Y533" s="6"/>
      <c r="Z533" s="6"/>
      <c r="AE533" s="6"/>
      <c r="AI533" s="6"/>
      <c r="AK533" s="6"/>
      <c r="AM533" s="6"/>
      <c r="AN533" s="6"/>
      <c r="AO533" s="6"/>
      <c r="AP533" s="4"/>
    </row>
    <row r="534" spans="7:42" ht="13.2">
      <c r="G534" s="11"/>
      <c r="H534" s="6"/>
      <c r="J534" s="6"/>
      <c r="L534" s="6"/>
      <c r="N534" s="6"/>
      <c r="O534" s="6"/>
      <c r="P534" s="6"/>
      <c r="Q534" s="4"/>
      <c r="X534" s="6"/>
      <c r="Y534" s="6"/>
      <c r="Z534" s="6"/>
      <c r="AE534" s="6"/>
      <c r="AI534" s="6"/>
      <c r="AK534" s="6"/>
      <c r="AM534" s="6"/>
      <c r="AN534" s="6"/>
      <c r="AO534" s="6"/>
      <c r="AP534" s="4"/>
    </row>
    <row r="535" spans="7:42" ht="13.2">
      <c r="G535" s="11"/>
      <c r="H535" s="6"/>
      <c r="J535" s="6"/>
      <c r="L535" s="6"/>
      <c r="N535" s="6"/>
      <c r="O535" s="6"/>
      <c r="P535" s="6"/>
      <c r="Q535" s="4"/>
      <c r="X535" s="6"/>
      <c r="Y535" s="6"/>
      <c r="Z535" s="6"/>
      <c r="AE535" s="6"/>
      <c r="AI535" s="6"/>
      <c r="AK535" s="6"/>
      <c r="AM535" s="6"/>
      <c r="AN535" s="6"/>
      <c r="AO535" s="6"/>
      <c r="AP535" s="4"/>
    </row>
    <row r="536" spans="7:42" ht="13.2">
      <c r="G536" s="11"/>
      <c r="H536" s="6"/>
      <c r="J536" s="6"/>
      <c r="L536" s="6"/>
      <c r="N536" s="6"/>
      <c r="O536" s="6"/>
      <c r="P536" s="6"/>
      <c r="Q536" s="4"/>
      <c r="X536" s="6"/>
      <c r="Y536" s="6"/>
      <c r="Z536" s="6"/>
      <c r="AE536" s="6"/>
      <c r="AI536" s="6"/>
      <c r="AK536" s="6"/>
      <c r="AM536" s="6"/>
      <c r="AN536" s="6"/>
      <c r="AO536" s="6"/>
      <c r="AP536" s="4"/>
    </row>
    <row r="537" spans="7:42" ht="13.2">
      <c r="G537" s="11"/>
      <c r="H537" s="6"/>
      <c r="J537" s="6"/>
      <c r="L537" s="6"/>
      <c r="N537" s="6"/>
      <c r="O537" s="6"/>
      <c r="P537" s="6"/>
      <c r="Q537" s="4"/>
      <c r="X537" s="6"/>
      <c r="Y537" s="6"/>
      <c r="Z537" s="6"/>
      <c r="AE537" s="6"/>
      <c r="AI537" s="6"/>
      <c r="AK537" s="6"/>
      <c r="AM537" s="6"/>
      <c r="AN537" s="6"/>
      <c r="AO537" s="6"/>
      <c r="AP537" s="4"/>
    </row>
    <row r="538" spans="7:42" ht="13.2">
      <c r="G538" s="11"/>
      <c r="H538" s="6"/>
      <c r="J538" s="6"/>
      <c r="L538" s="6"/>
      <c r="N538" s="6"/>
      <c r="O538" s="6"/>
      <c r="P538" s="6"/>
      <c r="Q538" s="4"/>
      <c r="X538" s="6"/>
      <c r="Y538" s="6"/>
      <c r="Z538" s="6"/>
      <c r="AE538" s="6"/>
      <c r="AI538" s="6"/>
      <c r="AK538" s="6"/>
      <c r="AM538" s="6"/>
      <c r="AN538" s="6"/>
      <c r="AO538" s="6"/>
      <c r="AP538" s="4"/>
    </row>
    <row r="539" spans="7:42" ht="13.2">
      <c r="G539" s="11"/>
      <c r="H539" s="6"/>
      <c r="J539" s="6"/>
      <c r="L539" s="6"/>
      <c r="N539" s="6"/>
      <c r="O539" s="6"/>
      <c r="P539" s="6"/>
      <c r="Q539" s="4"/>
      <c r="X539" s="6"/>
      <c r="Y539" s="6"/>
      <c r="Z539" s="6"/>
      <c r="AE539" s="6"/>
      <c r="AI539" s="6"/>
      <c r="AK539" s="6"/>
      <c r="AM539" s="6"/>
      <c r="AN539" s="6"/>
      <c r="AO539" s="6"/>
      <c r="AP539" s="4"/>
    </row>
    <row r="540" spans="7:42" ht="13.2">
      <c r="G540" s="11"/>
      <c r="H540" s="6"/>
      <c r="J540" s="6"/>
      <c r="L540" s="6"/>
      <c r="N540" s="6"/>
      <c r="O540" s="6"/>
      <c r="P540" s="6"/>
      <c r="Q540" s="4"/>
      <c r="X540" s="6"/>
      <c r="Y540" s="6"/>
      <c r="Z540" s="6"/>
      <c r="AE540" s="6"/>
      <c r="AI540" s="6"/>
      <c r="AK540" s="6"/>
      <c r="AM540" s="6"/>
      <c r="AN540" s="6"/>
      <c r="AO540" s="6"/>
      <c r="AP540" s="4"/>
    </row>
    <row r="541" spans="7:42" ht="13.2">
      <c r="G541" s="11"/>
      <c r="H541" s="6"/>
      <c r="J541" s="6"/>
      <c r="L541" s="6"/>
      <c r="N541" s="6"/>
      <c r="O541" s="6"/>
      <c r="P541" s="6"/>
      <c r="Q541" s="4"/>
      <c r="X541" s="6"/>
      <c r="Y541" s="6"/>
      <c r="Z541" s="6"/>
      <c r="AE541" s="6"/>
      <c r="AI541" s="6"/>
      <c r="AK541" s="6"/>
      <c r="AM541" s="6"/>
      <c r="AN541" s="6"/>
      <c r="AO541" s="6"/>
      <c r="AP541" s="4"/>
    </row>
    <row r="542" spans="7:42" ht="13.2">
      <c r="G542" s="11"/>
      <c r="H542" s="6"/>
      <c r="J542" s="6"/>
      <c r="L542" s="6"/>
      <c r="N542" s="6"/>
      <c r="O542" s="6"/>
      <c r="P542" s="6"/>
      <c r="Q542" s="4"/>
      <c r="X542" s="6"/>
      <c r="Y542" s="6"/>
      <c r="Z542" s="6"/>
      <c r="AE542" s="6"/>
      <c r="AI542" s="6"/>
      <c r="AK542" s="6"/>
      <c r="AM542" s="6"/>
      <c r="AN542" s="6"/>
      <c r="AO542" s="6"/>
      <c r="AP542" s="4"/>
    </row>
    <row r="543" spans="7:42" ht="13.2">
      <c r="G543" s="11"/>
      <c r="H543" s="6"/>
      <c r="J543" s="6"/>
      <c r="L543" s="6"/>
      <c r="N543" s="6"/>
      <c r="O543" s="6"/>
      <c r="P543" s="6"/>
      <c r="Q543" s="4"/>
      <c r="X543" s="6"/>
      <c r="Y543" s="6"/>
      <c r="Z543" s="6"/>
      <c r="AE543" s="6"/>
      <c r="AI543" s="6"/>
      <c r="AK543" s="6"/>
      <c r="AM543" s="6"/>
      <c r="AN543" s="6"/>
      <c r="AO543" s="6"/>
      <c r="AP543" s="4"/>
    </row>
    <row r="544" spans="7:42" ht="13.2">
      <c r="G544" s="11"/>
      <c r="H544" s="6"/>
      <c r="J544" s="6"/>
      <c r="L544" s="6"/>
      <c r="N544" s="6"/>
      <c r="O544" s="6"/>
      <c r="P544" s="6"/>
      <c r="Q544" s="4"/>
      <c r="X544" s="6"/>
      <c r="Y544" s="6"/>
      <c r="Z544" s="6"/>
      <c r="AE544" s="6"/>
      <c r="AI544" s="6"/>
      <c r="AK544" s="6"/>
      <c r="AM544" s="6"/>
      <c r="AN544" s="6"/>
      <c r="AO544" s="6"/>
      <c r="AP544" s="4"/>
    </row>
    <row r="545" spans="7:42" ht="13.2">
      <c r="G545" s="11"/>
      <c r="H545" s="6"/>
      <c r="J545" s="6"/>
      <c r="L545" s="6"/>
      <c r="N545" s="6"/>
      <c r="O545" s="6"/>
      <c r="P545" s="6"/>
      <c r="Q545" s="4"/>
      <c r="X545" s="6"/>
      <c r="Y545" s="6"/>
      <c r="Z545" s="6"/>
      <c r="AE545" s="6"/>
      <c r="AI545" s="6"/>
      <c r="AK545" s="6"/>
      <c r="AM545" s="6"/>
      <c r="AN545" s="6"/>
      <c r="AO545" s="6"/>
      <c r="AP545" s="4"/>
    </row>
    <row r="546" spans="7:42" ht="13.2">
      <c r="G546" s="11"/>
      <c r="H546" s="6"/>
      <c r="J546" s="6"/>
      <c r="L546" s="6"/>
      <c r="N546" s="6"/>
      <c r="O546" s="6"/>
      <c r="P546" s="6"/>
      <c r="Q546" s="4"/>
      <c r="X546" s="6"/>
      <c r="Y546" s="6"/>
      <c r="Z546" s="6"/>
      <c r="AE546" s="6"/>
      <c r="AI546" s="6"/>
      <c r="AK546" s="6"/>
      <c r="AM546" s="6"/>
      <c r="AN546" s="6"/>
      <c r="AO546" s="6"/>
      <c r="AP546" s="4"/>
    </row>
    <row r="547" spans="7:42" ht="13.2">
      <c r="G547" s="11"/>
      <c r="H547" s="6"/>
      <c r="J547" s="6"/>
      <c r="L547" s="6"/>
      <c r="N547" s="6"/>
      <c r="O547" s="6"/>
      <c r="P547" s="6"/>
      <c r="Q547" s="4"/>
      <c r="X547" s="6"/>
      <c r="Y547" s="6"/>
      <c r="Z547" s="6"/>
      <c r="AE547" s="6"/>
      <c r="AI547" s="6"/>
      <c r="AK547" s="6"/>
      <c r="AM547" s="6"/>
      <c r="AN547" s="6"/>
      <c r="AO547" s="6"/>
      <c r="AP547" s="4"/>
    </row>
    <row r="548" spans="7:42" ht="13.2">
      <c r="G548" s="11"/>
      <c r="H548" s="6"/>
      <c r="J548" s="6"/>
      <c r="L548" s="6"/>
      <c r="N548" s="6"/>
      <c r="O548" s="6"/>
      <c r="P548" s="6"/>
      <c r="Q548" s="4"/>
      <c r="X548" s="6"/>
      <c r="Y548" s="6"/>
      <c r="Z548" s="6"/>
      <c r="AE548" s="6"/>
      <c r="AI548" s="6"/>
      <c r="AK548" s="6"/>
      <c r="AM548" s="6"/>
      <c r="AN548" s="6"/>
      <c r="AO548" s="6"/>
      <c r="AP548" s="4"/>
    </row>
    <row r="549" spans="7:42" ht="13.2">
      <c r="G549" s="11"/>
      <c r="H549" s="6"/>
      <c r="J549" s="6"/>
      <c r="L549" s="6"/>
      <c r="N549" s="6"/>
      <c r="O549" s="6"/>
      <c r="P549" s="6"/>
      <c r="Q549" s="4"/>
      <c r="X549" s="6"/>
      <c r="Y549" s="6"/>
      <c r="Z549" s="6"/>
      <c r="AE549" s="6"/>
      <c r="AI549" s="6"/>
      <c r="AK549" s="6"/>
      <c r="AM549" s="6"/>
      <c r="AN549" s="6"/>
      <c r="AO549" s="6"/>
      <c r="AP549" s="4"/>
    </row>
    <row r="550" spans="7:42" ht="13.2">
      <c r="G550" s="11"/>
      <c r="H550" s="6"/>
      <c r="J550" s="6"/>
      <c r="L550" s="6"/>
      <c r="N550" s="6"/>
      <c r="O550" s="6"/>
      <c r="P550" s="6"/>
      <c r="Q550" s="4"/>
      <c r="X550" s="6"/>
      <c r="Y550" s="6"/>
      <c r="Z550" s="6"/>
      <c r="AE550" s="6"/>
      <c r="AI550" s="6"/>
      <c r="AK550" s="6"/>
      <c r="AM550" s="6"/>
      <c r="AN550" s="6"/>
      <c r="AO550" s="6"/>
      <c r="AP550" s="4"/>
    </row>
    <row r="551" spans="7:42" ht="13.2">
      <c r="G551" s="11"/>
      <c r="H551" s="6"/>
      <c r="J551" s="6"/>
      <c r="L551" s="6"/>
      <c r="N551" s="6"/>
      <c r="O551" s="6"/>
      <c r="P551" s="6"/>
      <c r="Q551" s="4"/>
      <c r="X551" s="6"/>
      <c r="Y551" s="6"/>
      <c r="Z551" s="6"/>
      <c r="AE551" s="6"/>
      <c r="AI551" s="6"/>
      <c r="AK551" s="6"/>
      <c r="AM551" s="6"/>
      <c r="AN551" s="6"/>
      <c r="AO551" s="6"/>
      <c r="AP551" s="4"/>
    </row>
    <row r="552" spans="7:42" ht="13.2">
      <c r="G552" s="11"/>
      <c r="H552" s="6"/>
      <c r="J552" s="6"/>
      <c r="L552" s="6"/>
      <c r="N552" s="6"/>
      <c r="O552" s="6"/>
      <c r="P552" s="6"/>
      <c r="Q552" s="4"/>
      <c r="X552" s="6"/>
      <c r="Y552" s="6"/>
      <c r="Z552" s="6"/>
      <c r="AE552" s="6"/>
      <c r="AI552" s="6"/>
      <c r="AK552" s="6"/>
      <c r="AM552" s="6"/>
      <c r="AN552" s="6"/>
      <c r="AO552" s="6"/>
      <c r="AP552" s="4"/>
    </row>
    <row r="553" spans="7:42" ht="13.2">
      <c r="G553" s="11"/>
      <c r="H553" s="6"/>
      <c r="J553" s="6"/>
      <c r="L553" s="6"/>
      <c r="N553" s="6"/>
      <c r="O553" s="6"/>
      <c r="P553" s="6"/>
      <c r="Q553" s="4"/>
      <c r="X553" s="6"/>
      <c r="Y553" s="6"/>
      <c r="Z553" s="6"/>
      <c r="AE553" s="6"/>
      <c r="AI553" s="6"/>
      <c r="AK553" s="6"/>
      <c r="AM553" s="6"/>
      <c r="AN553" s="6"/>
      <c r="AO553" s="6"/>
      <c r="AP553" s="4"/>
    </row>
    <row r="554" spans="7:42" ht="13.2">
      <c r="G554" s="11"/>
      <c r="H554" s="6"/>
      <c r="J554" s="6"/>
      <c r="L554" s="6"/>
      <c r="N554" s="6"/>
      <c r="O554" s="6"/>
      <c r="P554" s="6"/>
      <c r="Q554" s="4"/>
      <c r="X554" s="6"/>
      <c r="Y554" s="6"/>
      <c r="Z554" s="6"/>
      <c r="AE554" s="6"/>
      <c r="AI554" s="6"/>
      <c r="AK554" s="6"/>
      <c r="AM554" s="6"/>
      <c r="AN554" s="6"/>
      <c r="AO554" s="6"/>
      <c r="AP554" s="4"/>
    </row>
    <row r="555" spans="7:42" ht="13.2">
      <c r="G555" s="11"/>
      <c r="H555" s="6"/>
      <c r="J555" s="6"/>
      <c r="L555" s="6"/>
      <c r="N555" s="6"/>
      <c r="O555" s="6"/>
      <c r="P555" s="6"/>
      <c r="Q555" s="4"/>
      <c r="X555" s="6"/>
      <c r="Y555" s="6"/>
      <c r="Z555" s="6"/>
      <c r="AE555" s="6"/>
      <c r="AI555" s="6"/>
      <c r="AK555" s="6"/>
      <c r="AM555" s="6"/>
      <c r="AN555" s="6"/>
      <c r="AO555" s="6"/>
      <c r="AP555" s="4"/>
    </row>
    <row r="556" spans="7:42" ht="13.2">
      <c r="G556" s="11"/>
      <c r="H556" s="6"/>
      <c r="J556" s="6"/>
      <c r="L556" s="6"/>
      <c r="N556" s="6"/>
      <c r="O556" s="6"/>
      <c r="P556" s="6"/>
      <c r="Q556" s="4"/>
      <c r="X556" s="6"/>
      <c r="Y556" s="6"/>
      <c r="Z556" s="6"/>
      <c r="AE556" s="6"/>
      <c r="AI556" s="6"/>
      <c r="AK556" s="6"/>
      <c r="AM556" s="6"/>
      <c r="AN556" s="6"/>
      <c r="AO556" s="6"/>
      <c r="AP556" s="4"/>
    </row>
    <row r="557" spans="7:42" ht="13.2">
      <c r="G557" s="11"/>
      <c r="H557" s="6"/>
      <c r="J557" s="6"/>
      <c r="L557" s="6"/>
      <c r="N557" s="6"/>
      <c r="O557" s="6"/>
      <c r="P557" s="6"/>
      <c r="Q557" s="4"/>
      <c r="X557" s="6"/>
      <c r="Y557" s="6"/>
      <c r="Z557" s="6"/>
      <c r="AE557" s="6"/>
      <c r="AI557" s="6"/>
      <c r="AK557" s="6"/>
      <c r="AM557" s="6"/>
      <c r="AN557" s="6"/>
      <c r="AO557" s="6"/>
      <c r="AP557" s="4"/>
    </row>
    <row r="558" spans="7:42" ht="13.2">
      <c r="G558" s="11"/>
      <c r="H558" s="6"/>
      <c r="J558" s="6"/>
      <c r="L558" s="6"/>
      <c r="N558" s="6"/>
      <c r="O558" s="6"/>
      <c r="P558" s="6"/>
      <c r="Q558" s="4"/>
      <c r="X558" s="6"/>
      <c r="Y558" s="6"/>
      <c r="Z558" s="6"/>
      <c r="AE558" s="6"/>
      <c r="AI558" s="6"/>
      <c r="AK558" s="6"/>
      <c r="AM558" s="6"/>
      <c r="AN558" s="6"/>
      <c r="AO558" s="6"/>
      <c r="AP558" s="4"/>
    </row>
    <row r="559" spans="7:42" ht="13.2">
      <c r="G559" s="11"/>
      <c r="H559" s="6"/>
      <c r="J559" s="6"/>
      <c r="L559" s="6"/>
      <c r="N559" s="6"/>
      <c r="O559" s="6"/>
      <c r="P559" s="6"/>
      <c r="Q559" s="4"/>
      <c r="X559" s="6"/>
      <c r="Y559" s="6"/>
      <c r="Z559" s="6"/>
      <c r="AE559" s="6"/>
      <c r="AI559" s="6"/>
      <c r="AK559" s="6"/>
      <c r="AM559" s="6"/>
      <c r="AN559" s="6"/>
      <c r="AO559" s="6"/>
      <c r="AP559" s="4"/>
    </row>
    <row r="560" spans="7:42" ht="13.2">
      <c r="G560" s="11"/>
      <c r="H560" s="6"/>
      <c r="J560" s="6"/>
      <c r="L560" s="6"/>
      <c r="N560" s="6"/>
      <c r="O560" s="6"/>
      <c r="P560" s="6"/>
      <c r="Q560" s="4"/>
      <c r="X560" s="6"/>
      <c r="Y560" s="6"/>
      <c r="Z560" s="6"/>
      <c r="AE560" s="6"/>
      <c r="AI560" s="6"/>
      <c r="AK560" s="6"/>
      <c r="AM560" s="6"/>
      <c r="AN560" s="6"/>
      <c r="AO560" s="6"/>
      <c r="AP560" s="4"/>
    </row>
    <row r="561" spans="7:42" ht="13.2">
      <c r="G561" s="11"/>
      <c r="H561" s="6"/>
      <c r="J561" s="6"/>
      <c r="L561" s="6"/>
      <c r="N561" s="6"/>
      <c r="O561" s="6"/>
      <c r="P561" s="6"/>
      <c r="Q561" s="4"/>
      <c r="X561" s="6"/>
      <c r="Y561" s="6"/>
      <c r="Z561" s="6"/>
      <c r="AE561" s="6"/>
      <c r="AI561" s="6"/>
      <c r="AK561" s="6"/>
      <c r="AM561" s="6"/>
      <c r="AN561" s="6"/>
      <c r="AO561" s="6"/>
      <c r="AP561" s="4"/>
    </row>
    <row r="562" spans="7:42" ht="13.2">
      <c r="G562" s="11"/>
      <c r="H562" s="6"/>
      <c r="J562" s="6"/>
      <c r="L562" s="6"/>
      <c r="N562" s="6"/>
      <c r="O562" s="6"/>
      <c r="P562" s="6"/>
      <c r="Q562" s="4"/>
      <c r="X562" s="6"/>
      <c r="Y562" s="6"/>
      <c r="Z562" s="6"/>
      <c r="AE562" s="6"/>
      <c r="AI562" s="6"/>
      <c r="AK562" s="6"/>
      <c r="AM562" s="6"/>
      <c r="AN562" s="6"/>
      <c r="AO562" s="6"/>
      <c r="AP562" s="4"/>
    </row>
    <row r="563" spans="7:42" ht="13.2">
      <c r="G563" s="11"/>
      <c r="H563" s="6"/>
      <c r="J563" s="6"/>
      <c r="L563" s="6"/>
      <c r="N563" s="6"/>
      <c r="O563" s="6"/>
      <c r="P563" s="6"/>
      <c r="Q563" s="4"/>
      <c r="X563" s="6"/>
      <c r="Y563" s="6"/>
      <c r="Z563" s="6"/>
      <c r="AE563" s="6"/>
      <c r="AI563" s="6"/>
      <c r="AK563" s="6"/>
      <c r="AM563" s="6"/>
      <c r="AN563" s="6"/>
      <c r="AO563" s="6"/>
      <c r="AP563" s="4"/>
    </row>
    <row r="564" spans="7:42" ht="13.2">
      <c r="G564" s="11"/>
      <c r="H564" s="6"/>
      <c r="J564" s="6"/>
      <c r="L564" s="6"/>
      <c r="N564" s="6"/>
      <c r="O564" s="6"/>
      <c r="P564" s="6"/>
      <c r="Q564" s="4"/>
      <c r="X564" s="6"/>
      <c r="Y564" s="6"/>
      <c r="Z564" s="6"/>
      <c r="AE564" s="6"/>
      <c r="AI564" s="6"/>
      <c r="AK564" s="6"/>
      <c r="AM564" s="6"/>
      <c r="AN564" s="6"/>
      <c r="AO564" s="6"/>
      <c r="AP564" s="4"/>
    </row>
    <row r="565" spans="7:42" ht="13.2">
      <c r="G565" s="11"/>
      <c r="H565" s="6"/>
      <c r="J565" s="6"/>
      <c r="L565" s="6"/>
      <c r="N565" s="6"/>
      <c r="O565" s="6"/>
      <c r="P565" s="6"/>
      <c r="Q565" s="4"/>
      <c r="X565" s="6"/>
      <c r="Y565" s="6"/>
      <c r="Z565" s="6"/>
      <c r="AE565" s="6"/>
      <c r="AI565" s="6"/>
      <c r="AK565" s="6"/>
      <c r="AM565" s="6"/>
      <c r="AN565" s="6"/>
      <c r="AO565" s="6"/>
      <c r="AP565" s="4"/>
    </row>
    <row r="566" spans="7:42" ht="13.2">
      <c r="G566" s="11"/>
      <c r="H566" s="6"/>
      <c r="J566" s="6"/>
      <c r="L566" s="6"/>
      <c r="N566" s="6"/>
      <c r="O566" s="6"/>
      <c r="P566" s="6"/>
      <c r="Q566" s="4"/>
      <c r="X566" s="6"/>
      <c r="Y566" s="6"/>
      <c r="Z566" s="6"/>
      <c r="AE566" s="6"/>
      <c r="AI566" s="6"/>
      <c r="AK566" s="6"/>
      <c r="AM566" s="6"/>
      <c r="AN566" s="6"/>
      <c r="AO566" s="6"/>
      <c r="AP566" s="4"/>
    </row>
    <row r="567" spans="7:42" ht="13.2">
      <c r="G567" s="11"/>
      <c r="H567" s="6"/>
      <c r="J567" s="6"/>
      <c r="L567" s="6"/>
      <c r="N567" s="6"/>
      <c r="O567" s="6"/>
      <c r="P567" s="6"/>
      <c r="Q567" s="4"/>
      <c r="X567" s="6"/>
      <c r="Y567" s="6"/>
      <c r="Z567" s="6"/>
      <c r="AE567" s="6"/>
      <c r="AI567" s="6"/>
      <c r="AK567" s="6"/>
      <c r="AM567" s="6"/>
      <c r="AN567" s="6"/>
      <c r="AO567" s="6"/>
      <c r="AP567" s="4"/>
    </row>
    <row r="568" spans="7:42" ht="13.2">
      <c r="G568" s="11"/>
      <c r="H568" s="6"/>
      <c r="J568" s="6"/>
      <c r="L568" s="6"/>
      <c r="N568" s="6"/>
      <c r="O568" s="6"/>
      <c r="P568" s="6"/>
      <c r="Q568" s="4"/>
      <c r="X568" s="6"/>
      <c r="Y568" s="6"/>
      <c r="Z568" s="6"/>
      <c r="AE568" s="6"/>
      <c r="AI568" s="6"/>
      <c r="AK568" s="6"/>
      <c r="AM568" s="6"/>
      <c r="AN568" s="6"/>
      <c r="AO568" s="6"/>
      <c r="AP568" s="4"/>
    </row>
    <row r="569" spans="7:42" ht="13.2">
      <c r="G569" s="11"/>
      <c r="H569" s="6"/>
      <c r="J569" s="6"/>
      <c r="L569" s="6"/>
      <c r="N569" s="6"/>
      <c r="O569" s="6"/>
      <c r="P569" s="6"/>
      <c r="Q569" s="4"/>
      <c r="X569" s="6"/>
      <c r="Y569" s="6"/>
      <c r="Z569" s="6"/>
      <c r="AE569" s="6"/>
      <c r="AI569" s="6"/>
      <c r="AK569" s="6"/>
      <c r="AM569" s="6"/>
      <c r="AN569" s="6"/>
      <c r="AO569" s="6"/>
      <c r="AP569" s="4"/>
    </row>
    <row r="570" spans="7:42" ht="13.2">
      <c r="G570" s="11"/>
      <c r="H570" s="6"/>
      <c r="J570" s="6"/>
      <c r="L570" s="6"/>
      <c r="N570" s="6"/>
      <c r="O570" s="6"/>
      <c r="P570" s="6"/>
      <c r="Q570" s="4"/>
      <c r="X570" s="6"/>
      <c r="Y570" s="6"/>
      <c r="Z570" s="6"/>
      <c r="AE570" s="6"/>
      <c r="AI570" s="6"/>
      <c r="AK570" s="6"/>
      <c r="AM570" s="6"/>
      <c r="AN570" s="6"/>
      <c r="AO570" s="6"/>
      <c r="AP570" s="4"/>
    </row>
    <row r="571" spans="7:42" ht="13.2">
      <c r="G571" s="11"/>
      <c r="H571" s="6"/>
      <c r="J571" s="6"/>
      <c r="L571" s="6"/>
      <c r="N571" s="6"/>
      <c r="O571" s="6"/>
      <c r="P571" s="6"/>
      <c r="Q571" s="4"/>
      <c r="X571" s="6"/>
      <c r="Y571" s="6"/>
      <c r="Z571" s="6"/>
      <c r="AE571" s="6"/>
      <c r="AI571" s="6"/>
      <c r="AK571" s="6"/>
      <c r="AM571" s="6"/>
      <c r="AN571" s="6"/>
      <c r="AO571" s="6"/>
      <c r="AP571" s="4"/>
    </row>
    <row r="572" spans="7:42" ht="13.2">
      <c r="G572" s="11"/>
      <c r="H572" s="6"/>
      <c r="J572" s="6"/>
      <c r="L572" s="6"/>
      <c r="N572" s="6"/>
      <c r="O572" s="6"/>
      <c r="P572" s="6"/>
      <c r="Q572" s="4"/>
      <c r="X572" s="6"/>
      <c r="Y572" s="6"/>
      <c r="Z572" s="6"/>
      <c r="AE572" s="6"/>
      <c r="AI572" s="6"/>
      <c r="AK572" s="6"/>
      <c r="AM572" s="6"/>
      <c r="AN572" s="6"/>
      <c r="AO572" s="6"/>
      <c r="AP572" s="4"/>
    </row>
    <row r="573" spans="7:42" ht="13.2">
      <c r="G573" s="11"/>
      <c r="H573" s="6"/>
      <c r="J573" s="6"/>
      <c r="L573" s="6"/>
      <c r="N573" s="6"/>
      <c r="O573" s="6"/>
      <c r="P573" s="6"/>
      <c r="Q573" s="4"/>
      <c r="X573" s="6"/>
      <c r="Y573" s="6"/>
      <c r="Z573" s="6"/>
      <c r="AE573" s="6"/>
      <c r="AI573" s="6"/>
      <c r="AK573" s="6"/>
      <c r="AM573" s="6"/>
      <c r="AN573" s="6"/>
      <c r="AO573" s="6"/>
      <c r="AP573" s="4"/>
    </row>
    <row r="574" spans="7:42" ht="13.2">
      <c r="G574" s="11"/>
      <c r="H574" s="6"/>
      <c r="J574" s="6"/>
      <c r="L574" s="6"/>
      <c r="N574" s="6"/>
      <c r="O574" s="6"/>
      <c r="P574" s="6"/>
      <c r="Q574" s="4"/>
      <c r="X574" s="6"/>
      <c r="Y574" s="6"/>
      <c r="Z574" s="6"/>
      <c r="AE574" s="6"/>
      <c r="AI574" s="6"/>
      <c r="AK574" s="6"/>
      <c r="AM574" s="6"/>
      <c r="AN574" s="6"/>
      <c r="AO574" s="6"/>
      <c r="AP574" s="4"/>
    </row>
    <row r="575" spans="7:42" ht="13.2">
      <c r="G575" s="11"/>
      <c r="H575" s="6"/>
      <c r="J575" s="6"/>
      <c r="L575" s="6"/>
      <c r="N575" s="6"/>
      <c r="O575" s="6"/>
      <c r="P575" s="6"/>
      <c r="Q575" s="4"/>
      <c r="X575" s="6"/>
      <c r="Y575" s="6"/>
      <c r="Z575" s="6"/>
      <c r="AE575" s="6"/>
      <c r="AI575" s="6"/>
      <c r="AK575" s="6"/>
      <c r="AM575" s="6"/>
      <c r="AN575" s="6"/>
      <c r="AO575" s="6"/>
      <c r="AP575" s="4"/>
    </row>
    <row r="576" spans="7:42" ht="13.2">
      <c r="G576" s="11"/>
      <c r="H576" s="6"/>
      <c r="J576" s="6"/>
      <c r="L576" s="6"/>
      <c r="N576" s="6"/>
      <c r="O576" s="6"/>
      <c r="P576" s="6"/>
      <c r="Q576" s="4"/>
      <c r="X576" s="6"/>
      <c r="Y576" s="6"/>
      <c r="Z576" s="6"/>
      <c r="AE576" s="6"/>
      <c r="AI576" s="6"/>
      <c r="AK576" s="6"/>
      <c r="AM576" s="6"/>
      <c r="AN576" s="6"/>
      <c r="AO576" s="6"/>
      <c r="AP576" s="4"/>
    </row>
    <row r="577" spans="7:42" ht="13.2">
      <c r="G577" s="11"/>
      <c r="H577" s="6"/>
      <c r="J577" s="6"/>
      <c r="L577" s="6"/>
      <c r="N577" s="6"/>
      <c r="O577" s="6"/>
      <c r="P577" s="6"/>
      <c r="Q577" s="4"/>
      <c r="X577" s="6"/>
      <c r="Y577" s="6"/>
      <c r="Z577" s="6"/>
      <c r="AE577" s="6"/>
      <c r="AI577" s="6"/>
      <c r="AK577" s="6"/>
      <c r="AM577" s="6"/>
      <c r="AN577" s="6"/>
      <c r="AO577" s="6"/>
      <c r="AP577" s="4"/>
    </row>
    <row r="578" spans="7:42" ht="13.2">
      <c r="G578" s="11"/>
      <c r="H578" s="6"/>
      <c r="J578" s="6"/>
      <c r="L578" s="6"/>
      <c r="N578" s="6"/>
      <c r="O578" s="6"/>
      <c r="P578" s="6"/>
      <c r="Q578" s="4"/>
      <c r="X578" s="6"/>
      <c r="Y578" s="6"/>
      <c r="Z578" s="6"/>
      <c r="AE578" s="6"/>
      <c r="AI578" s="6"/>
      <c r="AK578" s="6"/>
      <c r="AM578" s="6"/>
      <c r="AN578" s="6"/>
      <c r="AO578" s="6"/>
      <c r="AP578" s="4"/>
    </row>
    <row r="579" spans="7:42" ht="13.2">
      <c r="G579" s="11"/>
      <c r="H579" s="6"/>
      <c r="J579" s="6"/>
      <c r="L579" s="6"/>
      <c r="N579" s="6"/>
      <c r="O579" s="6"/>
      <c r="P579" s="6"/>
      <c r="Q579" s="4"/>
      <c r="X579" s="6"/>
      <c r="Y579" s="6"/>
      <c r="Z579" s="6"/>
      <c r="AE579" s="6"/>
      <c r="AI579" s="6"/>
      <c r="AK579" s="6"/>
      <c r="AM579" s="6"/>
      <c r="AN579" s="6"/>
      <c r="AO579" s="6"/>
      <c r="AP579" s="4"/>
    </row>
    <row r="580" spans="7:42" ht="13.2">
      <c r="G580" s="11"/>
      <c r="H580" s="6"/>
      <c r="J580" s="6"/>
      <c r="L580" s="6"/>
      <c r="N580" s="6"/>
      <c r="O580" s="6"/>
      <c r="P580" s="6"/>
      <c r="Q580" s="4"/>
      <c r="X580" s="6"/>
      <c r="Y580" s="6"/>
      <c r="Z580" s="6"/>
      <c r="AE580" s="6"/>
      <c r="AI580" s="6"/>
      <c r="AK580" s="6"/>
      <c r="AM580" s="6"/>
      <c r="AN580" s="6"/>
      <c r="AO580" s="6"/>
      <c r="AP580" s="4"/>
    </row>
    <row r="581" spans="7:42" ht="13.2">
      <c r="G581" s="11"/>
      <c r="H581" s="6"/>
      <c r="J581" s="6"/>
      <c r="L581" s="6"/>
      <c r="N581" s="6"/>
      <c r="O581" s="6"/>
      <c r="P581" s="6"/>
      <c r="Q581" s="4"/>
      <c r="X581" s="6"/>
      <c r="Y581" s="6"/>
      <c r="Z581" s="6"/>
      <c r="AE581" s="6"/>
      <c r="AI581" s="6"/>
      <c r="AK581" s="6"/>
      <c r="AM581" s="6"/>
      <c r="AN581" s="6"/>
      <c r="AO581" s="6"/>
      <c r="AP581" s="4"/>
    </row>
    <row r="582" spans="7:42" ht="13.2">
      <c r="G582" s="11"/>
      <c r="H582" s="6"/>
      <c r="J582" s="6"/>
      <c r="L582" s="6"/>
      <c r="N582" s="6"/>
      <c r="O582" s="6"/>
      <c r="P582" s="6"/>
      <c r="Q582" s="4"/>
      <c r="X582" s="6"/>
      <c r="Y582" s="6"/>
      <c r="Z582" s="6"/>
      <c r="AE582" s="6"/>
      <c r="AI582" s="6"/>
      <c r="AK582" s="6"/>
      <c r="AM582" s="6"/>
      <c r="AN582" s="6"/>
      <c r="AO582" s="6"/>
      <c r="AP582" s="4"/>
    </row>
    <row r="583" spans="7:42" ht="13.2">
      <c r="G583" s="11"/>
      <c r="H583" s="6"/>
      <c r="J583" s="6"/>
      <c r="L583" s="6"/>
      <c r="N583" s="6"/>
      <c r="O583" s="6"/>
      <c r="P583" s="6"/>
      <c r="Q583" s="4"/>
      <c r="X583" s="6"/>
      <c r="Y583" s="6"/>
      <c r="Z583" s="6"/>
      <c r="AE583" s="6"/>
      <c r="AI583" s="6"/>
      <c r="AK583" s="6"/>
      <c r="AM583" s="6"/>
      <c r="AN583" s="6"/>
      <c r="AO583" s="6"/>
      <c r="AP583" s="4"/>
    </row>
    <row r="584" spans="7:42" ht="13.2">
      <c r="G584" s="11"/>
      <c r="H584" s="6"/>
      <c r="J584" s="6"/>
      <c r="L584" s="6"/>
      <c r="N584" s="6"/>
      <c r="O584" s="6"/>
      <c r="P584" s="6"/>
      <c r="Q584" s="4"/>
      <c r="X584" s="6"/>
      <c r="Y584" s="6"/>
      <c r="Z584" s="6"/>
      <c r="AE584" s="6"/>
      <c r="AI584" s="6"/>
      <c r="AK584" s="6"/>
      <c r="AM584" s="6"/>
      <c r="AN584" s="6"/>
      <c r="AO584" s="6"/>
      <c r="AP584" s="4"/>
    </row>
    <row r="585" spans="7:42" ht="13.2">
      <c r="G585" s="11"/>
      <c r="H585" s="6"/>
      <c r="J585" s="6"/>
      <c r="L585" s="6"/>
      <c r="N585" s="6"/>
      <c r="O585" s="6"/>
      <c r="P585" s="6"/>
      <c r="Q585" s="4"/>
      <c r="X585" s="6"/>
      <c r="Y585" s="6"/>
      <c r="Z585" s="6"/>
      <c r="AE585" s="6"/>
      <c r="AI585" s="6"/>
      <c r="AK585" s="6"/>
      <c r="AM585" s="6"/>
      <c r="AN585" s="6"/>
      <c r="AO585" s="6"/>
      <c r="AP585" s="4"/>
    </row>
    <row r="586" spans="7:42" ht="13.2">
      <c r="G586" s="11"/>
      <c r="H586" s="6"/>
      <c r="J586" s="6"/>
      <c r="L586" s="6"/>
      <c r="N586" s="6"/>
      <c r="O586" s="6"/>
      <c r="P586" s="6"/>
      <c r="Q586" s="4"/>
      <c r="X586" s="6"/>
      <c r="Y586" s="6"/>
      <c r="Z586" s="6"/>
      <c r="AE586" s="6"/>
      <c r="AI586" s="6"/>
      <c r="AK586" s="6"/>
      <c r="AM586" s="6"/>
      <c r="AN586" s="6"/>
      <c r="AO586" s="6"/>
      <c r="AP586" s="4"/>
    </row>
    <row r="587" spans="7:42" ht="13.2">
      <c r="G587" s="11"/>
      <c r="H587" s="6"/>
      <c r="J587" s="6"/>
      <c r="L587" s="6"/>
      <c r="N587" s="6"/>
      <c r="O587" s="6"/>
      <c r="P587" s="6"/>
      <c r="Q587" s="4"/>
      <c r="X587" s="6"/>
      <c r="Y587" s="6"/>
      <c r="Z587" s="6"/>
      <c r="AE587" s="6"/>
      <c r="AI587" s="6"/>
      <c r="AK587" s="6"/>
      <c r="AM587" s="6"/>
      <c r="AN587" s="6"/>
      <c r="AO587" s="6"/>
      <c r="AP587" s="4"/>
    </row>
    <row r="588" spans="7:42" ht="13.2">
      <c r="G588" s="11"/>
      <c r="H588" s="6"/>
      <c r="J588" s="6"/>
      <c r="L588" s="6"/>
      <c r="N588" s="6"/>
      <c r="O588" s="6"/>
      <c r="P588" s="6"/>
      <c r="Q588" s="4"/>
      <c r="X588" s="6"/>
      <c r="Y588" s="6"/>
      <c r="Z588" s="6"/>
      <c r="AE588" s="6"/>
      <c r="AI588" s="6"/>
      <c r="AK588" s="6"/>
      <c r="AM588" s="6"/>
      <c r="AN588" s="6"/>
      <c r="AO588" s="6"/>
      <c r="AP588" s="4"/>
    </row>
    <row r="589" spans="7:42" ht="13.2">
      <c r="G589" s="11"/>
      <c r="H589" s="6"/>
      <c r="J589" s="6"/>
      <c r="L589" s="6"/>
      <c r="N589" s="6"/>
      <c r="O589" s="6"/>
      <c r="P589" s="6"/>
      <c r="Q589" s="4"/>
      <c r="X589" s="6"/>
      <c r="Y589" s="6"/>
      <c r="Z589" s="6"/>
      <c r="AE589" s="6"/>
      <c r="AI589" s="6"/>
      <c r="AK589" s="6"/>
      <c r="AM589" s="6"/>
      <c r="AN589" s="6"/>
      <c r="AO589" s="6"/>
      <c r="AP589" s="4"/>
    </row>
    <row r="590" spans="7:42" ht="13.2">
      <c r="G590" s="11"/>
      <c r="H590" s="6"/>
      <c r="J590" s="6"/>
      <c r="L590" s="6"/>
      <c r="N590" s="6"/>
      <c r="O590" s="6"/>
      <c r="P590" s="6"/>
      <c r="Q590" s="4"/>
      <c r="X590" s="6"/>
      <c r="Y590" s="6"/>
      <c r="Z590" s="6"/>
      <c r="AE590" s="6"/>
      <c r="AI590" s="6"/>
      <c r="AK590" s="6"/>
      <c r="AM590" s="6"/>
      <c r="AN590" s="6"/>
      <c r="AO590" s="6"/>
      <c r="AP590" s="4"/>
    </row>
    <row r="591" spans="7:42" ht="13.2">
      <c r="G591" s="11"/>
      <c r="H591" s="6"/>
      <c r="J591" s="6"/>
      <c r="L591" s="6"/>
      <c r="N591" s="6"/>
      <c r="O591" s="6"/>
      <c r="P591" s="6"/>
      <c r="Q591" s="4"/>
      <c r="X591" s="6"/>
      <c r="Y591" s="6"/>
      <c r="Z591" s="6"/>
      <c r="AE591" s="6"/>
      <c r="AI591" s="6"/>
      <c r="AK591" s="6"/>
      <c r="AM591" s="6"/>
      <c r="AN591" s="6"/>
      <c r="AO591" s="6"/>
      <c r="AP591" s="4"/>
    </row>
    <row r="592" spans="7:42" ht="13.2">
      <c r="G592" s="11"/>
      <c r="H592" s="6"/>
      <c r="J592" s="6"/>
      <c r="L592" s="6"/>
      <c r="N592" s="6"/>
      <c r="O592" s="6"/>
      <c r="P592" s="6"/>
      <c r="Q592" s="4"/>
      <c r="X592" s="6"/>
      <c r="Y592" s="6"/>
      <c r="Z592" s="6"/>
      <c r="AE592" s="6"/>
      <c r="AI592" s="6"/>
      <c r="AK592" s="6"/>
      <c r="AM592" s="6"/>
      <c r="AN592" s="6"/>
      <c r="AO592" s="6"/>
      <c r="AP592" s="4"/>
    </row>
    <row r="593" spans="7:42" ht="13.2">
      <c r="G593" s="11"/>
      <c r="H593" s="6"/>
      <c r="J593" s="6"/>
      <c r="L593" s="6"/>
      <c r="N593" s="6"/>
      <c r="O593" s="6"/>
      <c r="P593" s="6"/>
      <c r="Q593" s="4"/>
      <c r="X593" s="6"/>
      <c r="Y593" s="6"/>
      <c r="Z593" s="6"/>
      <c r="AE593" s="6"/>
      <c r="AI593" s="6"/>
      <c r="AK593" s="6"/>
      <c r="AM593" s="6"/>
      <c r="AN593" s="6"/>
      <c r="AO593" s="6"/>
      <c r="AP593" s="4"/>
    </row>
    <row r="594" spans="7:42" ht="13.2">
      <c r="G594" s="11"/>
      <c r="H594" s="6"/>
      <c r="J594" s="6"/>
      <c r="L594" s="6"/>
      <c r="N594" s="6"/>
      <c r="O594" s="6"/>
      <c r="P594" s="6"/>
      <c r="Q594" s="4"/>
      <c r="X594" s="6"/>
      <c r="Y594" s="6"/>
      <c r="Z594" s="6"/>
      <c r="AE594" s="6"/>
      <c r="AI594" s="6"/>
      <c r="AK594" s="6"/>
      <c r="AM594" s="6"/>
      <c r="AN594" s="6"/>
      <c r="AO594" s="6"/>
      <c r="AP594" s="4"/>
    </row>
    <row r="595" spans="7:42" ht="13.2">
      <c r="G595" s="11"/>
      <c r="H595" s="6"/>
      <c r="J595" s="6"/>
      <c r="L595" s="6"/>
      <c r="N595" s="6"/>
      <c r="O595" s="6"/>
      <c r="P595" s="6"/>
      <c r="Q595" s="4"/>
      <c r="X595" s="6"/>
      <c r="Y595" s="6"/>
      <c r="Z595" s="6"/>
      <c r="AE595" s="6"/>
      <c r="AI595" s="6"/>
      <c r="AK595" s="6"/>
      <c r="AM595" s="6"/>
      <c r="AN595" s="6"/>
      <c r="AO595" s="6"/>
      <c r="AP595" s="4"/>
    </row>
    <row r="596" spans="7:42" ht="13.2">
      <c r="G596" s="11"/>
      <c r="H596" s="6"/>
      <c r="J596" s="6"/>
      <c r="L596" s="6"/>
      <c r="N596" s="6"/>
      <c r="O596" s="6"/>
      <c r="P596" s="6"/>
      <c r="Q596" s="4"/>
      <c r="X596" s="6"/>
      <c r="Y596" s="6"/>
      <c r="Z596" s="6"/>
      <c r="AE596" s="6"/>
      <c r="AI596" s="6"/>
      <c r="AK596" s="6"/>
      <c r="AM596" s="6"/>
      <c r="AN596" s="6"/>
      <c r="AO596" s="6"/>
      <c r="AP596" s="4"/>
    </row>
    <row r="597" spans="7:42" ht="13.2">
      <c r="G597" s="11"/>
      <c r="H597" s="6"/>
      <c r="J597" s="6"/>
      <c r="L597" s="6"/>
      <c r="N597" s="6"/>
      <c r="O597" s="6"/>
      <c r="P597" s="6"/>
      <c r="Q597" s="4"/>
      <c r="X597" s="6"/>
      <c r="Y597" s="6"/>
      <c r="Z597" s="6"/>
      <c r="AE597" s="6"/>
      <c r="AI597" s="6"/>
      <c r="AK597" s="6"/>
      <c r="AM597" s="6"/>
      <c r="AN597" s="6"/>
      <c r="AO597" s="6"/>
      <c r="AP597" s="4"/>
    </row>
    <row r="598" spans="7:42" ht="13.2">
      <c r="G598" s="11"/>
      <c r="H598" s="6"/>
      <c r="J598" s="6"/>
      <c r="L598" s="6"/>
      <c r="N598" s="6"/>
      <c r="O598" s="6"/>
      <c r="P598" s="6"/>
      <c r="Q598" s="4"/>
      <c r="X598" s="6"/>
      <c r="Y598" s="6"/>
      <c r="Z598" s="6"/>
      <c r="AE598" s="6"/>
      <c r="AI598" s="6"/>
      <c r="AK598" s="6"/>
      <c r="AM598" s="6"/>
      <c r="AN598" s="6"/>
      <c r="AO598" s="6"/>
      <c r="AP598" s="4"/>
    </row>
    <row r="599" spans="7:42" ht="13.2">
      <c r="G599" s="11"/>
      <c r="H599" s="6"/>
      <c r="J599" s="6"/>
      <c r="L599" s="6"/>
      <c r="N599" s="6"/>
      <c r="O599" s="6"/>
      <c r="P599" s="6"/>
      <c r="Q599" s="4"/>
      <c r="X599" s="6"/>
      <c r="Y599" s="6"/>
      <c r="Z599" s="6"/>
      <c r="AE599" s="6"/>
      <c r="AI599" s="6"/>
      <c r="AK599" s="6"/>
      <c r="AM599" s="6"/>
      <c r="AN599" s="6"/>
      <c r="AO599" s="6"/>
      <c r="AP599" s="4"/>
    </row>
    <row r="600" spans="7:42" ht="13.2">
      <c r="G600" s="11"/>
      <c r="H600" s="6"/>
      <c r="J600" s="6"/>
      <c r="L600" s="6"/>
      <c r="N600" s="6"/>
      <c r="O600" s="6"/>
      <c r="P600" s="6"/>
      <c r="Q600" s="4"/>
      <c r="X600" s="6"/>
      <c r="Y600" s="6"/>
      <c r="Z600" s="6"/>
      <c r="AE600" s="6"/>
      <c r="AI600" s="6"/>
      <c r="AK600" s="6"/>
      <c r="AM600" s="6"/>
      <c r="AN600" s="6"/>
      <c r="AO600" s="6"/>
      <c r="AP600" s="4"/>
    </row>
    <row r="601" spans="7:42" ht="13.2">
      <c r="G601" s="11"/>
      <c r="H601" s="6"/>
      <c r="J601" s="6"/>
      <c r="L601" s="6"/>
      <c r="N601" s="6"/>
      <c r="O601" s="6"/>
      <c r="P601" s="6"/>
      <c r="Q601" s="4"/>
      <c r="X601" s="6"/>
      <c r="Y601" s="6"/>
      <c r="Z601" s="6"/>
      <c r="AE601" s="6"/>
      <c r="AI601" s="6"/>
      <c r="AK601" s="6"/>
      <c r="AM601" s="6"/>
      <c r="AN601" s="6"/>
      <c r="AO601" s="6"/>
      <c r="AP601" s="4"/>
    </row>
    <row r="602" spans="7:42" ht="13.2">
      <c r="G602" s="11"/>
      <c r="H602" s="6"/>
      <c r="J602" s="6"/>
      <c r="L602" s="6"/>
      <c r="N602" s="6"/>
      <c r="O602" s="6"/>
      <c r="P602" s="6"/>
      <c r="Q602" s="4"/>
      <c r="X602" s="6"/>
      <c r="Y602" s="6"/>
      <c r="Z602" s="6"/>
      <c r="AE602" s="6"/>
      <c r="AI602" s="6"/>
      <c r="AK602" s="6"/>
      <c r="AM602" s="6"/>
      <c r="AN602" s="6"/>
      <c r="AO602" s="6"/>
      <c r="AP602" s="4"/>
    </row>
    <row r="603" spans="7:42" ht="13.2">
      <c r="G603" s="11"/>
      <c r="H603" s="6"/>
      <c r="J603" s="6"/>
      <c r="L603" s="6"/>
      <c r="N603" s="6"/>
      <c r="O603" s="6"/>
      <c r="P603" s="6"/>
      <c r="Q603" s="4"/>
      <c r="X603" s="6"/>
      <c r="Y603" s="6"/>
      <c r="Z603" s="6"/>
      <c r="AE603" s="6"/>
      <c r="AI603" s="6"/>
      <c r="AK603" s="6"/>
      <c r="AM603" s="6"/>
      <c r="AN603" s="6"/>
      <c r="AO603" s="6"/>
      <c r="AP603" s="4"/>
    </row>
    <row r="604" spans="7:42" ht="13.2">
      <c r="G604" s="11"/>
      <c r="H604" s="6"/>
      <c r="J604" s="6"/>
      <c r="L604" s="6"/>
      <c r="N604" s="6"/>
      <c r="O604" s="6"/>
      <c r="P604" s="6"/>
      <c r="Q604" s="4"/>
      <c r="X604" s="6"/>
      <c r="Y604" s="6"/>
      <c r="Z604" s="6"/>
      <c r="AE604" s="6"/>
      <c r="AI604" s="6"/>
      <c r="AK604" s="6"/>
      <c r="AM604" s="6"/>
      <c r="AN604" s="6"/>
      <c r="AO604" s="6"/>
      <c r="AP604" s="4"/>
    </row>
    <row r="605" spans="7:42" ht="13.2">
      <c r="G605" s="11"/>
      <c r="H605" s="6"/>
      <c r="J605" s="6"/>
      <c r="L605" s="6"/>
      <c r="N605" s="6"/>
      <c r="O605" s="6"/>
      <c r="P605" s="6"/>
      <c r="Q605" s="4"/>
      <c r="X605" s="6"/>
      <c r="Y605" s="6"/>
      <c r="Z605" s="6"/>
      <c r="AE605" s="6"/>
      <c r="AI605" s="6"/>
      <c r="AK605" s="6"/>
      <c r="AM605" s="6"/>
      <c r="AN605" s="6"/>
      <c r="AO605" s="6"/>
      <c r="AP605" s="4"/>
    </row>
    <row r="606" spans="7:42" ht="13.2">
      <c r="G606" s="11"/>
      <c r="H606" s="6"/>
      <c r="J606" s="6"/>
      <c r="L606" s="6"/>
      <c r="N606" s="6"/>
      <c r="O606" s="6"/>
      <c r="P606" s="6"/>
      <c r="Q606" s="4"/>
      <c r="X606" s="6"/>
      <c r="Y606" s="6"/>
      <c r="Z606" s="6"/>
      <c r="AE606" s="6"/>
      <c r="AI606" s="6"/>
      <c r="AK606" s="6"/>
      <c r="AM606" s="6"/>
      <c r="AN606" s="6"/>
      <c r="AO606" s="6"/>
      <c r="AP606" s="4"/>
    </row>
    <row r="607" spans="7:42" ht="13.2">
      <c r="G607" s="11"/>
      <c r="H607" s="6"/>
      <c r="J607" s="6"/>
      <c r="L607" s="6"/>
      <c r="N607" s="6"/>
      <c r="O607" s="6"/>
      <c r="P607" s="6"/>
      <c r="Q607" s="4"/>
      <c r="X607" s="6"/>
      <c r="Y607" s="6"/>
      <c r="Z607" s="6"/>
      <c r="AE607" s="6"/>
      <c r="AI607" s="6"/>
      <c r="AK607" s="6"/>
      <c r="AM607" s="6"/>
      <c r="AN607" s="6"/>
      <c r="AO607" s="6"/>
      <c r="AP607" s="4"/>
    </row>
    <row r="608" spans="7:42" ht="13.2">
      <c r="G608" s="11"/>
      <c r="H608" s="6"/>
      <c r="J608" s="6"/>
      <c r="L608" s="6"/>
      <c r="N608" s="6"/>
      <c r="O608" s="6"/>
      <c r="P608" s="6"/>
      <c r="Q608" s="4"/>
      <c r="X608" s="6"/>
      <c r="Y608" s="6"/>
      <c r="Z608" s="6"/>
      <c r="AE608" s="6"/>
      <c r="AI608" s="6"/>
      <c r="AK608" s="6"/>
      <c r="AM608" s="6"/>
      <c r="AN608" s="6"/>
      <c r="AO608" s="6"/>
      <c r="AP608" s="4"/>
    </row>
    <row r="609" spans="7:42" ht="13.2">
      <c r="G609" s="11"/>
      <c r="H609" s="6"/>
      <c r="J609" s="6"/>
      <c r="L609" s="6"/>
      <c r="N609" s="6"/>
      <c r="O609" s="6"/>
      <c r="P609" s="6"/>
      <c r="Q609" s="4"/>
      <c r="X609" s="6"/>
      <c r="Y609" s="6"/>
      <c r="Z609" s="6"/>
      <c r="AE609" s="6"/>
      <c r="AI609" s="6"/>
      <c r="AK609" s="6"/>
      <c r="AM609" s="6"/>
      <c r="AN609" s="6"/>
      <c r="AO609" s="6"/>
      <c r="AP609" s="4"/>
    </row>
    <row r="610" spans="7:42" ht="13.2">
      <c r="G610" s="11"/>
      <c r="H610" s="6"/>
      <c r="J610" s="6"/>
      <c r="L610" s="6"/>
      <c r="N610" s="6"/>
      <c r="O610" s="6"/>
      <c r="P610" s="6"/>
      <c r="Q610" s="4"/>
      <c r="X610" s="6"/>
      <c r="Y610" s="6"/>
      <c r="Z610" s="6"/>
      <c r="AE610" s="6"/>
      <c r="AI610" s="6"/>
      <c r="AK610" s="6"/>
      <c r="AM610" s="6"/>
      <c r="AN610" s="6"/>
      <c r="AO610" s="6"/>
      <c r="AP610" s="4"/>
    </row>
    <row r="611" spans="7:42" ht="13.2">
      <c r="G611" s="11"/>
      <c r="H611" s="6"/>
      <c r="J611" s="6"/>
      <c r="L611" s="6"/>
      <c r="N611" s="6"/>
      <c r="O611" s="6"/>
      <c r="P611" s="6"/>
      <c r="Q611" s="4"/>
      <c r="X611" s="6"/>
      <c r="Y611" s="6"/>
      <c r="Z611" s="6"/>
      <c r="AE611" s="6"/>
      <c r="AI611" s="6"/>
      <c r="AK611" s="6"/>
      <c r="AM611" s="6"/>
      <c r="AN611" s="6"/>
      <c r="AO611" s="6"/>
      <c r="AP611" s="4"/>
    </row>
    <row r="612" spans="7:42" ht="13.2">
      <c r="G612" s="11"/>
      <c r="H612" s="6"/>
      <c r="J612" s="6"/>
      <c r="L612" s="6"/>
      <c r="N612" s="6"/>
      <c r="O612" s="6"/>
      <c r="P612" s="6"/>
      <c r="Q612" s="4"/>
      <c r="X612" s="6"/>
      <c r="Y612" s="6"/>
      <c r="Z612" s="6"/>
      <c r="AE612" s="6"/>
      <c r="AI612" s="6"/>
      <c r="AK612" s="6"/>
      <c r="AM612" s="6"/>
      <c r="AN612" s="6"/>
      <c r="AO612" s="6"/>
      <c r="AP612" s="4"/>
    </row>
    <row r="613" spans="7:42" ht="13.2">
      <c r="G613" s="11"/>
      <c r="H613" s="6"/>
      <c r="J613" s="6"/>
      <c r="L613" s="6"/>
      <c r="N613" s="6"/>
      <c r="O613" s="6"/>
      <c r="P613" s="6"/>
      <c r="Q613" s="4"/>
      <c r="X613" s="6"/>
      <c r="Y613" s="6"/>
      <c r="Z613" s="6"/>
      <c r="AE613" s="6"/>
      <c r="AI613" s="6"/>
      <c r="AK613" s="6"/>
      <c r="AM613" s="6"/>
      <c r="AN613" s="6"/>
      <c r="AO613" s="6"/>
      <c r="AP613" s="4"/>
    </row>
    <row r="614" spans="7:42" ht="13.2">
      <c r="G614" s="11"/>
      <c r="H614" s="6"/>
      <c r="J614" s="6"/>
      <c r="L614" s="6"/>
      <c r="N614" s="6"/>
      <c r="O614" s="6"/>
      <c r="P614" s="6"/>
      <c r="Q614" s="4"/>
      <c r="X614" s="6"/>
      <c r="Y614" s="6"/>
      <c r="Z614" s="6"/>
      <c r="AE614" s="6"/>
      <c r="AI614" s="6"/>
      <c r="AK614" s="6"/>
      <c r="AM614" s="6"/>
      <c r="AN614" s="6"/>
      <c r="AO614" s="6"/>
      <c r="AP614" s="4"/>
    </row>
    <row r="615" spans="7:42" ht="13.2">
      <c r="G615" s="11"/>
      <c r="H615" s="6"/>
      <c r="J615" s="6"/>
      <c r="L615" s="6"/>
      <c r="N615" s="6"/>
      <c r="O615" s="6"/>
      <c r="P615" s="6"/>
      <c r="Q615" s="4"/>
      <c r="X615" s="6"/>
      <c r="Y615" s="6"/>
      <c r="Z615" s="6"/>
      <c r="AE615" s="6"/>
      <c r="AI615" s="6"/>
      <c r="AK615" s="6"/>
      <c r="AM615" s="6"/>
      <c r="AN615" s="6"/>
      <c r="AO615" s="6"/>
      <c r="AP615" s="4"/>
    </row>
    <row r="616" spans="7:42" ht="13.2">
      <c r="G616" s="11"/>
      <c r="H616" s="6"/>
      <c r="J616" s="6"/>
      <c r="L616" s="6"/>
      <c r="N616" s="6"/>
      <c r="O616" s="6"/>
      <c r="P616" s="6"/>
      <c r="Q616" s="4"/>
      <c r="X616" s="6"/>
      <c r="Y616" s="6"/>
      <c r="Z616" s="6"/>
      <c r="AE616" s="6"/>
      <c r="AI616" s="6"/>
      <c r="AK616" s="6"/>
      <c r="AM616" s="6"/>
      <c r="AN616" s="6"/>
      <c r="AO616" s="6"/>
      <c r="AP616" s="4"/>
    </row>
    <row r="617" spans="7:42" ht="13.2">
      <c r="G617" s="11"/>
      <c r="H617" s="6"/>
      <c r="J617" s="6"/>
      <c r="L617" s="6"/>
      <c r="N617" s="6"/>
      <c r="O617" s="6"/>
      <c r="P617" s="6"/>
      <c r="Q617" s="4"/>
      <c r="X617" s="6"/>
      <c r="Y617" s="6"/>
      <c r="Z617" s="6"/>
      <c r="AE617" s="6"/>
      <c r="AI617" s="6"/>
      <c r="AK617" s="6"/>
      <c r="AM617" s="6"/>
      <c r="AN617" s="6"/>
      <c r="AO617" s="6"/>
      <c r="AP617" s="4"/>
    </row>
    <row r="618" spans="7:42" ht="13.2">
      <c r="G618" s="11"/>
      <c r="H618" s="6"/>
      <c r="J618" s="6"/>
      <c r="L618" s="6"/>
      <c r="N618" s="6"/>
      <c r="O618" s="6"/>
      <c r="P618" s="6"/>
      <c r="Q618" s="4"/>
      <c r="X618" s="6"/>
      <c r="Y618" s="6"/>
      <c r="Z618" s="6"/>
      <c r="AE618" s="6"/>
      <c r="AI618" s="6"/>
      <c r="AK618" s="6"/>
      <c r="AM618" s="6"/>
      <c r="AN618" s="6"/>
      <c r="AO618" s="6"/>
      <c r="AP618" s="4"/>
    </row>
    <row r="619" spans="7:42" ht="13.2">
      <c r="G619" s="11"/>
      <c r="H619" s="6"/>
      <c r="J619" s="6"/>
      <c r="L619" s="6"/>
      <c r="N619" s="6"/>
      <c r="O619" s="6"/>
      <c r="P619" s="6"/>
      <c r="Q619" s="4"/>
      <c r="X619" s="6"/>
      <c r="Y619" s="6"/>
      <c r="Z619" s="6"/>
      <c r="AE619" s="6"/>
      <c r="AI619" s="6"/>
      <c r="AK619" s="6"/>
      <c r="AM619" s="6"/>
      <c r="AN619" s="6"/>
      <c r="AO619" s="6"/>
      <c r="AP619" s="4"/>
    </row>
    <row r="620" spans="7:42" ht="13.2">
      <c r="G620" s="11"/>
      <c r="H620" s="6"/>
      <c r="J620" s="6"/>
      <c r="L620" s="6"/>
      <c r="N620" s="6"/>
      <c r="O620" s="6"/>
      <c r="P620" s="6"/>
      <c r="Q620" s="4"/>
      <c r="X620" s="6"/>
      <c r="Y620" s="6"/>
      <c r="Z620" s="6"/>
      <c r="AE620" s="6"/>
      <c r="AI620" s="6"/>
      <c r="AK620" s="6"/>
      <c r="AM620" s="6"/>
      <c r="AN620" s="6"/>
      <c r="AO620" s="6"/>
      <c r="AP620" s="4"/>
    </row>
    <row r="621" spans="7:42" ht="13.2">
      <c r="G621" s="11"/>
      <c r="H621" s="6"/>
      <c r="J621" s="6"/>
      <c r="L621" s="6"/>
      <c r="N621" s="6"/>
      <c r="O621" s="6"/>
      <c r="P621" s="6"/>
      <c r="Q621" s="4"/>
      <c r="X621" s="6"/>
      <c r="Y621" s="6"/>
      <c r="Z621" s="6"/>
      <c r="AE621" s="6"/>
      <c r="AI621" s="6"/>
      <c r="AK621" s="6"/>
      <c r="AM621" s="6"/>
      <c r="AN621" s="6"/>
      <c r="AO621" s="6"/>
      <c r="AP621" s="4"/>
    </row>
    <row r="622" spans="7:42" ht="13.2">
      <c r="G622" s="11"/>
      <c r="H622" s="6"/>
      <c r="J622" s="6"/>
      <c r="L622" s="6"/>
      <c r="N622" s="6"/>
      <c r="O622" s="6"/>
      <c r="P622" s="6"/>
      <c r="Q622" s="4"/>
      <c r="X622" s="6"/>
      <c r="Y622" s="6"/>
      <c r="Z622" s="6"/>
      <c r="AE622" s="6"/>
      <c r="AI622" s="6"/>
      <c r="AK622" s="6"/>
      <c r="AM622" s="6"/>
      <c r="AN622" s="6"/>
      <c r="AO622" s="6"/>
      <c r="AP622" s="4"/>
    </row>
    <row r="623" spans="7:42" ht="13.2">
      <c r="G623" s="11"/>
      <c r="H623" s="6"/>
      <c r="J623" s="6"/>
      <c r="L623" s="6"/>
      <c r="N623" s="6"/>
      <c r="O623" s="6"/>
      <c r="P623" s="6"/>
      <c r="Q623" s="4"/>
      <c r="X623" s="6"/>
      <c r="Y623" s="6"/>
      <c r="Z623" s="6"/>
      <c r="AE623" s="6"/>
      <c r="AI623" s="6"/>
      <c r="AK623" s="6"/>
      <c r="AM623" s="6"/>
      <c r="AN623" s="6"/>
      <c r="AO623" s="6"/>
      <c r="AP623" s="4"/>
    </row>
    <row r="624" spans="7:42" ht="13.2">
      <c r="G624" s="11"/>
      <c r="H624" s="6"/>
      <c r="J624" s="6"/>
      <c r="L624" s="6"/>
      <c r="N624" s="6"/>
      <c r="O624" s="6"/>
      <c r="P624" s="6"/>
      <c r="Q624" s="4"/>
      <c r="X624" s="6"/>
      <c r="Y624" s="6"/>
      <c r="Z624" s="6"/>
      <c r="AE624" s="6"/>
      <c r="AI624" s="6"/>
      <c r="AK624" s="6"/>
      <c r="AM624" s="6"/>
      <c r="AN624" s="6"/>
      <c r="AO624" s="6"/>
      <c r="AP624" s="4"/>
    </row>
    <row r="625" spans="7:42" ht="13.2">
      <c r="G625" s="11"/>
      <c r="H625" s="6"/>
      <c r="J625" s="6"/>
      <c r="L625" s="6"/>
      <c r="N625" s="6"/>
      <c r="O625" s="6"/>
      <c r="P625" s="6"/>
      <c r="Q625" s="4"/>
      <c r="X625" s="6"/>
      <c r="Y625" s="6"/>
      <c r="Z625" s="6"/>
      <c r="AE625" s="6"/>
      <c r="AI625" s="6"/>
      <c r="AK625" s="6"/>
      <c r="AM625" s="6"/>
      <c r="AN625" s="6"/>
      <c r="AO625" s="6"/>
      <c r="AP625" s="4"/>
    </row>
    <row r="626" spans="7:42" ht="13.2">
      <c r="G626" s="11"/>
      <c r="H626" s="6"/>
      <c r="J626" s="6"/>
      <c r="L626" s="6"/>
      <c r="N626" s="6"/>
      <c r="O626" s="6"/>
      <c r="P626" s="6"/>
      <c r="Q626" s="4"/>
      <c r="X626" s="6"/>
      <c r="Y626" s="6"/>
      <c r="Z626" s="6"/>
      <c r="AE626" s="6"/>
      <c r="AI626" s="6"/>
      <c r="AK626" s="6"/>
      <c r="AM626" s="6"/>
      <c r="AN626" s="6"/>
      <c r="AO626" s="6"/>
      <c r="AP626" s="4"/>
    </row>
    <row r="627" spans="7:42" ht="13.2">
      <c r="G627" s="11"/>
      <c r="H627" s="6"/>
      <c r="J627" s="6"/>
      <c r="L627" s="6"/>
      <c r="N627" s="6"/>
      <c r="O627" s="6"/>
      <c r="P627" s="6"/>
      <c r="Q627" s="4"/>
      <c r="X627" s="6"/>
      <c r="Y627" s="6"/>
      <c r="Z627" s="6"/>
      <c r="AE627" s="6"/>
      <c r="AI627" s="6"/>
      <c r="AK627" s="6"/>
      <c r="AM627" s="6"/>
      <c r="AN627" s="6"/>
      <c r="AO627" s="6"/>
      <c r="AP627" s="4"/>
    </row>
    <row r="628" spans="7:42" ht="13.2">
      <c r="G628" s="11"/>
      <c r="H628" s="6"/>
      <c r="J628" s="6"/>
      <c r="L628" s="6"/>
      <c r="N628" s="6"/>
      <c r="O628" s="6"/>
      <c r="P628" s="6"/>
      <c r="Q628" s="4"/>
      <c r="X628" s="6"/>
      <c r="Y628" s="6"/>
      <c r="Z628" s="6"/>
      <c r="AE628" s="6"/>
      <c r="AI628" s="6"/>
      <c r="AK628" s="6"/>
      <c r="AM628" s="6"/>
      <c r="AN628" s="6"/>
      <c r="AO628" s="6"/>
      <c r="AP628" s="4"/>
    </row>
    <row r="629" spans="7:42" ht="13.2">
      <c r="G629" s="11"/>
      <c r="H629" s="6"/>
      <c r="J629" s="6"/>
      <c r="L629" s="6"/>
      <c r="N629" s="6"/>
      <c r="O629" s="6"/>
      <c r="P629" s="6"/>
      <c r="Q629" s="4"/>
      <c r="X629" s="6"/>
      <c r="Y629" s="6"/>
      <c r="Z629" s="6"/>
      <c r="AE629" s="6"/>
      <c r="AI629" s="6"/>
      <c r="AK629" s="6"/>
      <c r="AM629" s="6"/>
      <c r="AN629" s="6"/>
      <c r="AO629" s="6"/>
      <c r="AP629" s="4"/>
    </row>
    <row r="630" spans="7:42" ht="13.2">
      <c r="G630" s="11"/>
      <c r="H630" s="6"/>
      <c r="J630" s="6"/>
      <c r="L630" s="6"/>
      <c r="N630" s="6"/>
      <c r="O630" s="6"/>
      <c r="P630" s="6"/>
      <c r="Q630" s="4"/>
      <c r="X630" s="6"/>
      <c r="Y630" s="6"/>
      <c r="Z630" s="6"/>
      <c r="AE630" s="6"/>
      <c r="AI630" s="6"/>
      <c r="AK630" s="6"/>
      <c r="AM630" s="6"/>
      <c r="AN630" s="6"/>
      <c r="AO630" s="6"/>
      <c r="AP630" s="4"/>
    </row>
    <row r="631" spans="7:42" ht="13.2">
      <c r="G631" s="11"/>
      <c r="H631" s="6"/>
      <c r="J631" s="6"/>
      <c r="L631" s="6"/>
      <c r="N631" s="6"/>
      <c r="O631" s="6"/>
      <c r="P631" s="6"/>
      <c r="Q631" s="4"/>
      <c r="X631" s="6"/>
      <c r="Y631" s="6"/>
      <c r="Z631" s="6"/>
      <c r="AE631" s="6"/>
      <c r="AI631" s="6"/>
      <c r="AK631" s="6"/>
      <c r="AM631" s="6"/>
      <c r="AN631" s="6"/>
      <c r="AO631" s="6"/>
      <c r="AP631" s="4"/>
    </row>
    <row r="632" spans="7:42" ht="13.2">
      <c r="G632" s="11"/>
      <c r="H632" s="6"/>
      <c r="J632" s="6"/>
      <c r="L632" s="6"/>
      <c r="N632" s="6"/>
      <c r="O632" s="6"/>
      <c r="P632" s="6"/>
      <c r="Q632" s="4"/>
      <c r="X632" s="6"/>
      <c r="Y632" s="6"/>
      <c r="Z632" s="6"/>
      <c r="AE632" s="6"/>
      <c r="AI632" s="6"/>
      <c r="AK632" s="6"/>
      <c r="AM632" s="6"/>
      <c r="AN632" s="6"/>
      <c r="AO632" s="6"/>
      <c r="AP632" s="4"/>
    </row>
    <row r="633" spans="7:42" ht="13.2">
      <c r="G633" s="11"/>
      <c r="H633" s="6"/>
      <c r="J633" s="6"/>
      <c r="L633" s="6"/>
      <c r="N633" s="6"/>
      <c r="O633" s="6"/>
      <c r="P633" s="6"/>
      <c r="Q633" s="4"/>
      <c r="X633" s="6"/>
      <c r="Y633" s="6"/>
      <c r="Z633" s="6"/>
      <c r="AE633" s="6"/>
      <c r="AI633" s="6"/>
      <c r="AK633" s="6"/>
      <c r="AM633" s="6"/>
      <c r="AN633" s="6"/>
      <c r="AO633" s="6"/>
      <c r="AP633" s="4"/>
    </row>
    <row r="634" spans="7:42" ht="13.2">
      <c r="G634" s="11"/>
      <c r="H634" s="6"/>
      <c r="J634" s="6"/>
      <c r="L634" s="6"/>
      <c r="N634" s="6"/>
      <c r="O634" s="6"/>
      <c r="P634" s="6"/>
      <c r="Q634" s="4"/>
      <c r="X634" s="6"/>
      <c r="Y634" s="6"/>
      <c r="Z634" s="6"/>
      <c r="AE634" s="6"/>
      <c r="AI634" s="6"/>
      <c r="AK634" s="6"/>
      <c r="AM634" s="6"/>
      <c r="AN634" s="6"/>
      <c r="AO634" s="6"/>
      <c r="AP634" s="4"/>
    </row>
    <row r="635" spans="7:42" ht="13.2">
      <c r="G635" s="11"/>
      <c r="H635" s="6"/>
      <c r="J635" s="6"/>
      <c r="L635" s="6"/>
      <c r="N635" s="6"/>
      <c r="O635" s="6"/>
      <c r="P635" s="6"/>
      <c r="Q635" s="4"/>
      <c r="X635" s="6"/>
      <c r="Y635" s="6"/>
      <c r="Z635" s="6"/>
      <c r="AE635" s="6"/>
      <c r="AI635" s="6"/>
      <c r="AK635" s="6"/>
      <c r="AM635" s="6"/>
      <c r="AN635" s="6"/>
      <c r="AO635" s="6"/>
      <c r="AP635" s="4"/>
    </row>
    <row r="636" spans="7:42" ht="13.2">
      <c r="G636" s="11"/>
      <c r="H636" s="6"/>
      <c r="J636" s="6"/>
      <c r="L636" s="6"/>
      <c r="N636" s="6"/>
      <c r="O636" s="6"/>
      <c r="P636" s="6"/>
      <c r="Q636" s="4"/>
      <c r="X636" s="6"/>
      <c r="Y636" s="6"/>
      <c r="Z636" s="6"/>
      <c r="AE636" s="6"/>
      <c r="AI636" s="6"/>
      <c r="AK636" s="6"/>
      <c r="AM636" s="6"/>
      <c r="AN636" s="6"/>
      <c r="AO636" s="6"/>
      <c r="AP636" s="4"/>
    </row>
    <row r="637" spans="7:42" ht="13.2">
      <c r="G637" s="11"/>
      <c r="H637" s="6"/>
      <c r="J637" s="6"/>
      <c r="L637" s="6"/>
      <c r="N637" s="6"/>
      <c r="O637" s="6"/>
      <c r="P637" s="6"/>
      <c r="Q637" s="4"/>
      <c r="X637" s="6"/>
      <c r="Y637" s="6"/>
      <c r="Z637" s="6"/>
      <c r="AE637" s="6"/>
      <c r="AI637" s="6"/>
      <c r="AK637" s="6"/>
      <c r="AM637" s="6"/>
      <c r="AN637" s="6"/>
      <c r="AO637" s="6"/>
      <c r="AP637" s="4"/>
    </row>
    <row r="638" spans="7:42" ht="13.2">
      <c r="G638" s="11"/>
      <c r="H638" s="6"/>
      <c r="J638" s="6"/>
      <c r="L638" s="6"/>
      <c r="N638" s="6"/>
      <c r="O638" s="6"/>
      <c r="P638" s="6"/>
      <c r="Q638" s="4"/>
      <c r="X638" s="6"/>
      <c r="Y638" s="6"/>
      <c r="Z638" s="6"/>
      <c r="AE638" s="6"/>
      <c r="AI638" s="6"/>
      <c r="AK638" s="6"/>
      <c r="AM638" s="6"/>
      <c r="AN638" s="6"/>
      <c r="AO638" s="6"/>
      <c r="AP638" s="4"/>
    </row>
    <row r="639" spans="7:42" ht="13.2">
      <c r="G639" s="11"/>
      <c r="H639" s="6"/>
      <c r="J639" s="6"/>
      <c r="L639" s="6"/>
      <c r="N639" s="6"/>
      <c r="O639" s="6"/>
      <c r="P639" s="6"/>
      <c r="Q639" s="4"/>
      <c r="X639" s="6"/>
      <c r="Y639" s="6"/>
      <c r="Z639" s="6"/>
      <c r="AE639" s="6"/>
      <c r="AI639" s="6"/>
      <c r="AK639" s="6"/>
      <c r="AM639" s="6"/>
      <c r="AN639" s="6"/>
      <c r="AO639" s="6"/>
      <c r="AP639" s="4"/>
    </row>
    <row r="640" spans="7:42" ht="13.2">
      <c r="G640" s="11"/>
      <c r="H640" s="6"/>
      <c r="J640" s="6"/>
      <c r="L640" s="6"/>
      <c r="N640" s="6"/>
      <c r="O640" s="6"/>
      <c r="P640" s="6"/>
      <c r="Q640" s="4"/>
      <c r="X640" s="6"/>
      <c r="Y640" s="6"/>
      <c r="Z640" s="6"/>
      <c r="AE640" s="6"/>
      <c r="AI640" s="6"/>
      <c r="AK640" s="6"/>
      <c r="AM640" s="6"/>
      <c r="AN640" s="6"/>
      <c r="AO640" s="6"/>
      <c r="AP640" s="4"/>
    </row>
    <row r="641" spans="7:42" ht="13.2">
      <c r="G641" s="11"/>
      <c r="H641" s="6"/>
      <c r="J641" s="6"/>
      <c r="L641" s="6"/>
      <c r="N641" s="6"/>
      <c r="O641" s="6"/>
      <c r="P641" s="6"/>
      <c r="Q641" s="4"/>
      <c r="X641" s="6"/>
      <c r="Y641" s="6"/>
      <c r="Z641" s="6"/>
      <c r="AE641" s="6"/>
      <c r="AI641" s="6"/>
      <c r="AK641" s="6"/>
      <c r="AM641" s="6"/>
      <c r="AN641" s="6"/>
      <c r="AO641" s="6"/>
      <c r="AP641" s="4"/>
    </row>
    <row r="642" spans="7:42" ht="13.2">
      <c r="G642" s="11"/>
      <c r="H642" s="6"/>
      <c r="J642" s="6"/>
      <c r="L642" s="6"/>
      <c r="N642" s="6"/>
      <c r="O642" s="6"/>
      <c r="P642" s="6"/>
      <c r="Q642" s="4"/>
      <c r="X642" s="6"/>
      <c r="Y642" s="6"/>
      <c r="Z642" s="6"/>
      <c r="AE642" s="6"/>
      <c r="AI642" s="6"/>
      <c r="AK642" s="6"/>
      <c r="AM642" s="6"/>
      <c r="AN642" s="6"/>
      <c r="AO642" s="6"/>
      <c r="AP642" s="4"/>
    </row>
    <row r="643" spans="7:42" ht="13.2">
      <c r="G643" s="11"/>
      <c r="H643" s="6"/>
      <c r="J643" s="6"/>
      <c r="L643" s="6"/>
      <c r="N643" s="6"/>
      <c r="O643" s="6"/>
      <c r="P643" s="6"/>
      <c r="Q643" s="4"/>
      <c r="X643" s="6"/>
      <c r="Y643" s="6"/>
      <c r="Z643" s="6"/>
      <c r="AE643" s="6"/>
      <c r="AI643" s="6"/>
      <c r="AK643" s="6"/>
      <c r="AM643" s="6"/>
      <c r="AN643" s="6"/>
      <c r="AO643" s="6"/>
      <c r="AP643" s="4"/>
    </row>
    <row r="644" spans="7:42" ht="13.2">
      <c r="G644" s="11"/>
      <c r="H644" s="6"/>
      <c r="J644" s="6"/>
      <c r="L644" s="6"/>
      <c r="N644" s="6"/>
      <c r="O644" s="6"/>
      <c r="P644" s="6"/>
      <c r="Q644" s="4"/>
      <c r="X644" s="6"/>
      <c r="Y644" s="6"/>
      <c r="Z644" s="6"/>
      <c r="AE644" s="6"/>
      <c r="AI644" s="6"/>
      <c r="AK644" s="6"/>
      <c r="AM644" s="6"/>
      <c r="AN644" s="6"/>
      <c r="AO644" s="6"/>
      <c r="AP644" s="4"/>
    </row>
    <row r="645" spans="7:42" ht="13.2">
      <c r="G645" s="11"/>
      <c r="H645" s="6"/>
      <c r="J645" s="6"/>
      <c r="L645" s="6"/>
      <c r="N645" s="6"/>
      <c r="O645" s="6"/>
      <c r="P645" s="6"/>
      <c r="Q645" s="4"/>
      <c r="X645" s="6"/>
      <c r="Y645" s="6"/>
      <c r="Z645" s="6"/>
      <c r="AE645" s="6"/>
      <c r="AI645" s="6"/>
      <c r="AK645" s="6"/>
      <c r="AM645" s="6"/>
      <c r="AN645" s="6"/>
      <c r="AO645" s="6"/>
      <c r="AP645" s="4"/>
    </row>
    <row r="646" spans="7:42" ht="13.2">
      <c r="G646" s="11"/>
      <c r="H646" s="6"/>
      <c r="J646" s="6"/>
      <c r="L646" s="6"/>
      <c r="N646" s="6"/>
      <c r="O646" s="6"/>
      <c r="P646" s="6"/>
      <c r="Q646" s="4"/>
      <c r="X646" s="6"/>
      <c r="Y646" s="6"/>
      <c r="Z646" s="6"/>
      <c r="AE646" s="6"/>
      <c r="AI646" s="6"/>
      <c r="AK646" s="6"/>
      <c r="AM646" s="6"/>
      <c r="AN646" s="6"/>
      <c r="AO646" s="6"/>
      <c r="AP646" s="4"/>
    </row>
    <row r="647" spans="7:42" ht="13.2">
      <c r="G647" s="11"/>
      <c r="H647" s="6"/>
      <c r="J647" s="6"/>
      <c r="L647" s="6"/>
      <c r="N647" s="6"/>
      <c r="O647" s="6"/>
      <c r="P647" s="6"/>
      <c r="Q647" s="4"/>
      <c r="X647" s="6"/>
      <c r="Y647" s="6"/>
      <c r="Z647" s="6"/>
      <c r="AE647" s="6"/>
      <c r="AI647" s="6"/>
      <c r="AK647" s="6"/>
      <c r="AM647" s="6"/>
      <c r="AN647" s="6"/>
      <c r="AO647" s="6"/>
      <c r="AP647" s="4"/>
    </row>
    <row r="648" spans="7:42" ht="13.2">
      <c r="G648" s="11"/>
      <c r="H648" s="6"/>
      <c r="J648" s="6"/>
      <c r="L648" s="6"/>
      <c r="N648" s="6"/>
      <c r="O648" s="6"/>
      <c r="P648" s="6"/>
      <c r="Q648" s="4"/>
      <c r="X648" s="6"/>
      <c r="Y648" s="6"/>
      <c r="Z648" s="6"/>
      <c r="AE648" s="6"/>
      <c r="AI648" s="6"/>
      <c r="AK648" s="6"/>
      <c r="AM648" s="6"/>
      <c r="AN648" s="6"/>
      <c r="AO648" s="6"/>
      <c r="AP648" s="4"/>
    </row>
    <row r="649" spans="7:42" ht="13.2">
      <c r="G649" s="11"/>
      <c r="H649" s="6"/>
      <c r="J649" s="6"/>
      <c r="L649" s="6"/>
      <c r="N649" s="6"/>
      <c r="O649" s="6"/>
      <c r="P649" s="6"/>
      <c r="Q649" s="4"/>
      <c r="X649" s="6"/>
      <c r="Y649" s="6"/>
      <c r="Z649" s="6"/>
      <c r="AE649" s="6"/>
      <c r="AI649" s="6"/>
      <c r="AK649" s="6"/>
      <c r="AM649" s="6"/>
      <c r="AN649" s="6"/>
      <c r="AO649" s="6"/>
      <c r="AP649" s="4"/>
    </row>
    <row r="650" spans="7:42" ht="13.2">
      <c r="G650" s="11"/>
      <c r="H650" s="6"/>
      <c r="J650" s="6"/>
      <c r="L650" s="6"/>
      <c r="N650" s="6"/>
      <c r="O650" s="6"/>
      <c r="P650" s="6"/>
      <c r="Q650" s="4"/>
      <c r="X650" s="6"/>
      <c r="Y650" s="6"/>
      <c r="Z650" s="6"/>
      <c r="AE650" s="6"/>
      <c r="AI650" s="6"/>
      <c r="AK650" s="6"/>
      <c r="AM650" s="6"/>
      <c r="AN650" s="6"/>
      <c r="AO650" s="6"/>
      <c r="AP650" s="4"/>
    </row>
    <row r="651" spans="7:42" ht="13.2">
      <c r="G651" s="11"/>
      <c r="H651" s="6"/>
      <c r="J651" s="6"/>
      <c r="L651" s="6"/>
      <c r="N651" s="6"/>
      <c r="O651" s="6"/>
      <c r="P651" s="6"/>
      <c r="Q651" s="4"/>
      <c r="X651" s="6"/>
      <c r="Y651" s="6"/>
      <c r="Z651" s="6"/>
      <c r="AE651" s="6"/>
      <c r="AI651" s="6"/>
      <c r="AK651" s="6"/>
      <c r="AM651" s="6"/>
      <c r="AN651" s="6"/>
      <c r="AO651" s="6"/>
      <c r="AP651" s="4"/>
    </row>
    <row r="652" spans="7:42" ht="13.2">
      <c r="G652" s="11"/>
      <c r="H652" s="6"/>
      <c r="J652" s="6"/>
      <c r="L652" s="6"/>
      <c r="N652" s="6"/>
      <c r="O652" s="6"/>
      <c r="P652" s="6"/>
      <c r="Q652" s="4"/>
      <c r="X652" s="6"/>
      <c r="Y652" s="6"/>
      <c r="Z652" s="6"/>
      <c r="AE652" s="6"/>
      <c r="AI652" s="6"/>
      <c r="AK652" s="6"/>
      <c r="AM652" s="6"/>
      <c r="AN652" s="6"/>
      <c r="AO652" s="6"/>
      <c r="AP652" s="4"/>
    </row>
    <row r="653" spans="7:42" ht="13.2">
      <c r="G653" s="11"/>
      <c r="H653" s="6"/>
      <c r="J653" s="6"/>
      <c r="L653" s="6"/>
      <c r="N653" s="6"/>
      <c r="O653" s="6"/>
      <c r="P653" s="6"/>
      <c r="Q653" s="4"/>
      <c r="X653" s="6"/>
      <c r="Y653" s="6"/>
      <c r="Z653" s="6"/>
      <c r="AE653" s="6"/>
      <c r="AI653" s="6"/>
      <c r="AK653" s="6"/>
      <c r="AM653" s="6"/>
      <c r="AN653" s="6"/>
      <c r="AO653" s="6"/>
      <c r="AP653" s="4"/>
    </row>
    <row r="654" spans="7:42" ht="13.2">
      <c r="G654" s="11"/>
      <c r="H654" s="6"/>
      <c r="J654" s="6"/>
      <c r="L654" s="6"/>
      <c r="N654" s="6"/>
      <c r="O654" s="6"/>
      <c r="P654" s="6"/>
      <c r="Q654" s="4"/>
      <c r="X654" s="6"/>
      <c r="Y654" s="6"/>
      <c r="Z654" s="6"/>
      <c r="AE654" s="6"/>
      <c r="AI654" s="6"/>
      <c r="AK654" s="6"/>
      <c r="AM654" s="6"/>
      <c r="AN654" s="6"/>
      <c r="AO654" s="6"/>
      <c r="AP654" s="4"/>
    </row>
    <row r="655" spans="7:42" ht="13.2">
      <c r="G655" s="11"/>
      <c r="H655" s="6"/>
      <c r="J655" s="6"/>
      <c r="L655" s="6"/>
      <c r="N655" s="6"/>
      <c r="O655" s="6"/>
      <c r="P655" s="6"/>
      <c r="Q655" s="4"/>
      <c r="X655" s="6"/>
      <c r="Y655" s="6"/>
      <c r="Z655" s="6"/>
      <c r="AE655" s="6"/>
      <c r="AI655" s="6"/>
      <c r="AK655" s="6"/>
      <c r="AM655" s="6"/>
      <c r="AN655" s="6"/>
      <c r="AO655" s="6"/>
      <c r="AP655" s="4"/>
    </row>
    <row r="656" spans="7:42" ht="13.2">
      <c r="G656" s="11"/>
      <c r="H656" s="6"/>
      <c r="J656" s="6"/>
      <c r="L656" s="6"/>
      <c r="N656" s="6"/>
      <c r="O656" s="6"/>
      <c r="P656" s="6"/>
      <c r="Q656" s="4"/>
      <c r="X656" s="6"/>
      <c r="Y656" s="6"/>
      <c r="Z656" s="6"/>
      <c r="AE656" s="6"/>
      <c r="AI656" s="6"/>
      <c r="AK656" s="6"/>
      <c r="AM656" s="6"/>
      <c r="AN656" s="6"/>
      <c r="AO656" s="6"/>
      <c r="AP656" s="4"/>
    </row>
    <row r="657" spans="7:42" ht="13.2">
      <c r="G657" s="11"/>
      <c r="H657" s="6"/>
      <c r="J657" s="6"/>
      <c r="L657" s="6"/>
      <c r="N657" s="6"/>
      <c r="O657" s="6"/>
      <c r="P657" s="6"/>
      <c r="Q657" s="4"/>
      <c r="X657" s="6"/>
      <c r="Y657" s="6"/>
      <c r="Z657" s="6"/>
      <c r="AE657" s="6"/>
      <c r="AI657" s="6"/>
      <c r="AK657" s="6"/>
      <c r="AM657" s="6"/>
      <c r="AN657" s="6"/>
      <c r="AO657" s="6"/>
      <c r="AP657" s="4"/>
    </row>
    <row r="658" spans="7:42" ht="13.2">
      <c r="G658" s="11"/>
      <c r="H658" s="6"/>
      <c r="J658" s="6"/>
      <c r="L658" s="6"/>
      <c r="N658" s="6"/>
      <c r="O658" s="6"/>
      <c r="P658" s="6"/>
      <c r="Q658" s="4"/>
      <c r="X658" s="6"/>
      <c r="Y658" s="6"/>
      <c r="Z658" s="6"/>
      <c r="AE658" s="6"/>
      <c r="AI658" s="6"/>
      <c r="AK658" s="6"/>
      <c r="AM658" s="6"/>
      <c r="AN658" s="6"/>
      <c r="AO658" s="6"/>
      <c r="AP658" s="4"/>
    </row>
    <row r="659" spans="7:42" ht="13.2">
      <c r="G659" s="11"/>
      <c r="H659" s="6"/>
      <c r="J659" s="6"/>
      <c r="L659" s="6"/>
      <c r="N659" s="6"/>
      <c r="O659" s="6"/>
      <c r="P659" s="6"/>
      <c r="Q659" s="4"/>
      <c r="X659" s="6"/>
      <c r="Y659" s="6"/>
      <c r="Z659" s="6"/>
      <c r="AE659" s="6"/>
      <c r="AI659" s="6"/>
      <c r="AK659" s="6"/>
      <c r="AM659" s="6"/>
      <c r="AN659" s="6"/>
      <c r="AO659" s="6"/>
      <c r="AP659" s="4"/>
    </row>
    <row r="660" spans="7:42" ht="13.2">
      <c r="G660" s="11"/>
      <c r="H660" s="6"/>
      <c r="J660" s="6"/>
      <c r="L660" s="6"/>
      <c r="N660" s="6"/>
      <c r="O660" s="6"/>
      <c r="P660" s="6"/>
      <c r="Q660" s="4"/>
      <c r="X660" s="6"/>
      <c r="Y660" s="6"/>
      <c r="Z660" s="6"/>
      <c r="AE660" s="6"/>
      <c r="AI660" s="6"/>
      <c r="AK660" s="6"/>
      <c r="AM660" s="6"/>
      <c r="AN660" s="6"/>
      <c r="AO660" s="6"/>
      <c r="AP660" s="4"/>
    </row>
    <row r="661" spans="7:42" ht="13.2">
      <c r="G661" s="11"/>
      <c r="H661" s="6"/>
      <c r="J661" s="6"/>
      <c r="L661" s="6"/>
      <c r="N661" s="6"/>
      <c r="O661" s="6"/>
      <c r="P661" s="6"/>
      <c r="Q661" s="4"/>
      <c r="X661" s="6"/>
      <c r="Y661" s="6"/>
      <c r="Z661" s="6"/>
      <c r="AE661" s="6"/>
      <c r="AI661" s="6"/>
      <c r="AK661" s="6"/>
      <c r="AM661" s="6"/>
      <c r="AN661" s="6"/>
      <c r="AO661" s="6"/>
      <c r="AP661" s="4"/>
    </row>
    <row r="662" spans="7:42" ht="13.2">
      <c r="G662" s="11"/>
      <c r="H662" s="6"/>
      <c r="J662" s="6"/>
      <c r="L662" s="6"/>
      <c r="N662" s="6"/>
      <c r="O662" s="6"/>
      <c r="P662" s="6"/>
      <c r="Q662" s="4"/>
      <c r="X662" s="6"/>
      <c r="Y662" s="6"/>
      <c r="Z662" s="6"/>
      <c r="AE662" s="6"/>
      <c r="AI662" s="6"/>
      <c r="AK662" s="6"/>
      <c r="AM662" s="6"/>
      <c r="AN662" s="6"/>
      <c r="AO662" s="6"/>
      <c r="AP662" s="4"/>
    </row>
    <row r="663" spans="7:42" ht="13.2">
      <c r="G663" s="11"/>
      <c r="H663" s="6"/>
      <c r="J663" s="6"/>
      <c r="L663" s="6"/>
      <c r="N663" s="6"/>
      <c r="O663" s="6"/>
      <c r="P663" s="6"/>
      <c r="Q663" s="4"/>
      <c r="X663" s="6"/>
      <c r="Y663" s="6"/>
      <c r="Z663" s="6"/>
      <c r="AE663" s="6"/>
      <c r="AI663" s="6"/>
      <c r="AK663" s="6"/>
      <c r="AM663" s="6"/>
      <c r="AN663" s="6"/>
      <c r="AO663" s="6"/>
      <c r="AP663" s="4"/>
    </row>
    <row r="664" spans="7:42" ht="13.2">
      <c r="G664" s="11"/>
      <c r="H664" s="6"/>
      <c r="J664" s="6"/>
      <c r="L664" s="6"/>
      <c r="N664" s="6"/>
      <c r="O664" s="6"/>
      <c r="P664" s="6"/>
      <c r="Q664" s="4"/>
      <c r="X664" s="6"/>
      <c r="Y664" s="6"/>
      <c r="Z664" s="6"/>
      <c r="AE664" s="6"/>
      <c r="AI664" s="6"/>
      <c r="AK664" s="6"/>
      <c r="AM664" s="6"/>
      <c r="AN664" s="6"/>
      <c r="AO664" s="6"/>
      <c r="AP664" s="4"/>
    </row>
    <row r="665" spans="7:42" ht="13.2">
      <c r="G665" s="11"/>
      <c r="H665" s="6"/>
      <c r="J665" s="6"/>
      <c r="L665" s="6"/>
      <c r="N665" s="6"/>
      <c r="O665" s="6"/>
      <c r="P665" s="6"/>
      <c r="Q665" s="4"/>
      <c r="X665" s="6"/>
      <c r="Y665" s="6"/>
      <c r="Z665" s="6"/>
      <c r="AE665" s="6"/>
      <c r="AI665" s="6"/>
      <c r="AK665" s="6"/>
      <c r="AM665" s="6"/>
      <c r="AN665" s="6"/>
      <c r="AO665" s="6"/>
      <c r="AP665" s="4"/>
    </row>
    <row r="666" spans="7:42" ht="13.2">
      <c r="G666" s="11"/>
      <c r="H666" s="6"/>
      <c r="J666" s="6"/>
      <c r="L666" s="6"/>
      <c r="N666" s="6"/>
      <c r="O666" s="6"/>
      <c r="P666" s="6"/>
      <c r="Q666" s="4"/>
      <c r="X666" s="6"/>
      <c r="Y666" s="6"/>
      <c r="Z666" s="6"/>
      <c r="AE666" s="6"/>
      <c r="AI666" s="6"/>
      <c r="AK666" s="6"/>
      <c r="AM666" s="6"/>
      <c r="AN666" s="6"/>
      <c r="AO666" s="6"/>
      <c r="AP666" s="4"/>
    </row>
    <row r="667" spans="7:42" ht="13.2">
      <c r="G667" s="11"/>
      <c r="H667" s="6"/>
      <c r="J667" s="6"/>
      <c r="L667" s="6"/>
      <c r="N667" s="6"/>
      <c r="O667" s="6"/>
      <c r="P667" s="6"/>
      <c r="Q667" s="4"/>
      <c r="X667" s="6"/>
      <c r="Y667" s="6"/>
      <c r="Z667" s="6"/>
      <c r="AE667" s="6"/>
      <c r="AI667" s="6"/>
      <c r="AK667" s="6"/>
      <c r="AM667" s="6"/>
      <c r="AN667" s="6"/>
      <c r="AO667" s="6"/>
      <c r="AP667" s="4"/>
    </row>
    <row r="668" spans="7:42" ht="13.2">
      <c r="G668" s="11"/>
      <c r="H668" s="6"/>
      <c r="J668" s="6"/>
      <c r="L668" s="6"/>
      <c r="N668" s="6"/>
      <c r="O668" s="6"/>
      <c r="P668" s="6"/>
      <c r="Q668" s="4"/>
      <c r="X668" s="6"/>
      <c r="Y668" s="6"/>
      <c r="Z668" s="6"/>
      <c r="AE668" s="6"/>
      <c r="AI668" s="6"/>
      <c r="AK668" s="6"/>
      <c r="AM668" s="6"/>
      <c r="AN668" s="6"/>
      <c r="AO668" s="6"/>
      <c r="AP668" s="4"/>
    </row>
    <row r="669" spans="7:42" ht="13.2">
      <c r="G669" s="11"/>
      <c r="H669" s="6"/>
      <c r="J669" s="6"/>
      <c r="L669" s="6"/>
      <c r="N669" s="6"/>
      <c r="O669" s="6"/>
      <c r="P669" s="6"/>
      <c r="Q669" s="4"/>
      <c r="X669" s="6"/>
      <c r="Y669" s="6"/>
      <c r="Z669" s="6"/>
      <c r="AE669" s="6"/>
      <c r="AI669" s="6"/>
      <c r="AK669" s="6"/>
      <c r="AM669" s="6"/>
      <c r="AN669" s="6"/>
      <c r="AO669" s="6"/>
      <c r="AP669" s="4"/>
    </row>
    <row r="670" spans="7:42" ht="13.2">
      <c r="G670" s="11"/>
      <c r="H670" s="6"/>
      <c r="J670" s="6"/>
      <c r="L670" s="6"/>
      <c r="N670" s="6"/>
      <c r="O670" s="6"/>
      <c r="P670" s="6"/>
      <c r="Q670" s="4"/>
      <c r="X670" s="6"/>
      <c r="Y670" s="6"/>
      <c r="Z670" s="6"/>
      <c r="AE670" s="6"/>
      <c r="AI670" s="6"/>
      <c r="AK670" s="6"/>
      <c r="AM670" s="6"/>
      <c r="AN670" s="6"/>
      <c r="AO670" s="6"/>
      <c r="AP670" s="4"/>
    </row>
    <row r="671" spans="7:42" ht="13.2">
      <c r="G671" s="11"/>
      <c r="H671" s="6"/>
      <c r="J671" s="6"/>
      <c r="L671" s="6"/>
      <c r="N671" s="6"/>
      <c r="O671" s="6"/>
      <c r="P671" s="6"/>
      <c r="Q671" s="4"/>
      <c r="X671" s="6"/>
      <c r="Y671" s="6"/>
      <c r="Z671" s="6"/>
      <c r="AE671" s="6"/>
      <c r="AI671" s="6"/>
      <c r="AK671" s="6"/>
      <c r="AM671" s="6"/>
      <c r="AN671" s="6"/>
      <c r="AO671" s="6"/>
      <c r="AP671" s="4"/>
    </row>
    <row r="672" spans="7:42" ht="13.2">
      <c r="G672" s="11"/>
      <c r="H672" s="6"/>
      <c r="J672" s="6"/>
      <c r="L672" s="6"/>
      <c r="N672" s="6"/>
      <c r="O672" s="6"/>
      <c r="P672" s="6"/>
      <c r="Q672" s="4"/>
      <c r="X672" s="6"/>
      <c r="Y672" s="6"/>
      <c r="Z672" s="6"/>
      <c r="AE672" s="6"/>
      <c r="AI672" s="6"/>
      <c r="AK672" s="6"/>
      <c r="AM672" s="6"/>
      <c r="AN672" s="6"/>
      <c r="AO672" s="6"/>
      <c r="AP672" s="4"/>
    </row>
    <row r="673" spans="7:42" ht="13.2">
      <c r="G673" s="11"/>
      <c r="H673" s="6"/>
      <c r="J673" s="6"/>
      <c r="L673" s="6"/>
      <c r="N673" s="6"/>
      <c r="O673" s="6"/>
      <c r="P673" s="6"/>
      <c r="Q673" s="4"/>
      <c r="X673" s="6"/>
      <c r="Y673" s="6"/>
      <c r="Z673" s="6"/>
      <c r="AE673" s="6"/>
      <c r="AI673" s="6"/>
      <c r="AK673" s="6"/>
      <c r="AM673" s="6"/>
      <c r="AN673" s="6"/>
      <c r="AO673" s="6"/>
      <c r="AP673" s="4"/>
    </row>
    <row r="674" spans="7:42" ht="13.2">
      <c r="G674" s="11"/>
      <c r="H674" s="6"/>
      <c r="J674" s="6"/>
      <c r="L674" s="6"/>
      <c r="N674" s="6"/>
      <c r="O674" s="6"/>
      <c r="P674" s="6"/>
      <c r="Q674" s="4"/>
      <c r="X674" s="6"/>
      <c r="Y674" s="6"/>
      <c r="Z674" s="6"/>
      <c r="AE674" s="6"/>
      <c r="AI674" s="6"/>
      <c r="AK674" s="6"/>
      <c r="AM674" s="6"/>
      <c r="AN674" s="6"/>
      <c r="AO674" s="6"/>
      <c r="AP674" s="4"/>
    </row>
    <row r="675" spans="7:42" ht="13.2">
      <c r="G675" s="11"/>
      <c r="H675" s="6"/>
      <c r="J675" s="6"/>
      <c r="L675" s="6"/>
      <c r="N675" s="6"/>
      <c r="O675" s="6"/>
      <c r="P675" s="6"/>
      <c r="Q675" s="4"/>
      <c r="X675" s="6"/>
      <c r="Y675" s="6"/>
      <c r="Z675" s="6"/>
      <c r="AE675" s="6"/>
      <c r="AI675" s="6"/>
      <c r="AK675" s="6"/>
      <c r="AM675" s="6"/>
      <c r="AN675" s="6"/>
      <c r="AO675" s="6"/>
      <c r="AP675" s="4"/>
    </row>
    <row r="676" spans="7:42" ht="13.2">
      <c r="G676" s="11"/>
      <c r="H676" s="6"/>
      <c r="J676" s="6"/>
      <c r="L676" s="6"/>
      <c r="N676" s="6"/>
      <c r="O676" s="6"/>
      <c r="P676" s="6"/>
      <c r="Q676" s="4"/>
      <c r="X676" s="6"/>
      <c r="Y676" s="6"/>
      <c r="Z676" s="6"/>
      <c r="AE676" s="6"/>
      <c r="AI676" s="6"/>
      <c r="AK676" s="6"/>
      <c r="AM676" s="6"/>
      <c r="AN676" s="6"/>
      <c r="AO676" s="6"/>
      <c r="AP676" s="4"/>
    </row>
    <row r="677" spans="7:42" ht="13.2">
      <c r="G677" s="11"/>
      <c r="H677" s="6"/>
      <c r="J677" s="6"/>
      <c r="L677" s="6"/>
      <c r="N677" s="6"/>
      <c r="O677" s="6"/>
      <c r="P677" s="6"/>
      <c r="Q677" s="4"/>
      <c r="X677" s="6"/>
      <c r="Y677" s="6"/>
      <c r="Z677" s="6"/>
      <c r="AE677" s="6"/>
      <c r="AI677" s="6"/>
      <c r="AK677" s="6"/>
      <c r="AM677" s="6"/>
      <c r="AN677" s="6"/>
      <c r="AO677" s="6"/>
      <c r="AP677" s="4"/>
    </row>
    <row r="678" spans="7:42" ht="13.2">
      <c r="G678" s="11"/>
      <c r="H678" s="6"/>
      <c r="J678" s="6"/>
      <c r="L678" s="6"/>
      <c r="N678" s="6"/>
      <c r="O678" s="6"/>
      <c r="P678" s="6"/>
      <c r="Q678" s="4"/>
      <c r="X678" s="6"/>
      <c r="Y678" s="6"/>
      <c r="Z678" s="6"/>
      <c r="AE678" s="6"/>
      <c r="AI678" s="6"/>
      <c r="AK678" s="6"/>
      <c r="AM678" s="6"/>
      <c r="AN678" s="6"/>
      <c r="AO678" s="6"/>
      <c r="AP678" s="4"/>
    </row>
    <row r="679" spans="7:42" ht="13.2">
      <c r="G679" s="11"/>
      <c r="H679" s="6"/>
      <c r="J679" s="6"/>
      <c r="L679" s="6"/>
      <c r="N679" s="6"/>
      <c r="O679" s="6"/>
      <c r="P679" s="6"/>
      <c r="Q679" s="4"/>
      <c r="X679" s="6"/>
      <c r="Y679" s="6"/>
      <c r="Z679" s="6"/>
      <c r="AE679" s="6"/>
      <c r="AI679" s="6"/>
      <c r="AK679" s="6"/>
      <c r="AM679" s="6"/>
      <c r="AN679" s="6"/>
      <c r="AO679" s="6"/>
      <c r="AP679" s="4"/>
    </row>
    <row r="680" spans="7:42" ht="13.2">
      <c r="G680" s="11"/>
      <c r="H680" s="6"/>
      <c r="J680" s="6"/>
      <c r="L680" s="6"/>
      <c r="N680" s="6"/>
      <c r="O680" s="6"/>
      <c r="P680" s="6"/>
      <c r="Q680" s="4"/>
      <c r="X680" s="6"/>
      <c r="Y680" s="6"/>
      <c r="Z680" s="6"/>
      <c r="AE680" s="6"/>
      <c r="AI680" s="6"/>
      <c r="AK680" s="6"/>
      <c r="AM680" s="6"/>
      <c r="AN680" s="6"/>
      <c r="AO680" s="6"/>
      <c r="AP680" s="4"/>
    </row>
    <row r="681" spans="7:42" ht="13.2">
      <c r="G681" s="11"/>
      <c r="H681" s="6"/>
      <c r="J681" s="6"/>
      <c r="L681" s="6"/>
      <c r="N681" s="6"/>
      <c r="O681" s="6"/>
      <c r="P681" s="6"/>
      <c r="Q681" s="4"/>
      <c r="X681" s="6"/>
      <c r="Y681" s="6"/>
      <c r="Z681" s="6"/>
      <c r="AE681" s="6"/>
      <c r="AI681" s="6"/>
      <c r="AK681" s="6"/>
      <c r="AM681" s="6"/>
      <c r="AN681" s="6"/>
      <c r="AO681" s="6"/>
      <c r="AP681" s="4"/>
    </row>
    <row r="682" spans="7:42" ht="13.2">
      <c r="G682" s="11"/>
      <c r="H682" s="6"/>
      <c r="J682" s="6"/>
      <c r="L682" s="6"/>
      <c r="N682" s="6"/>
      <c r="O682" s="6"/>
      <c r="P682" s="6"/>
      <c r="Q682" s="4"/>
      <c r="X682" s="6"/>
      <c r="Y682" s="6"/>
      <c r="Z682" s="6"/>
      <c r="AE682" s="6"/>
      <c r="AI682" s="6"/>
      <c r="AK682" s="6"/>
      <c r="AM682" s="6"/>
      <c r="AN682" s="6"/>
      <c r="AO682" s="6"/>
      <c r="AP682" s="4"/>
    </row>
    <row r="683" spans="7:42" ht="13.2">
      <c r="G683" s="11"/>
      <c r="H683" s="6"/>
      <c r="J683" s="6"/>
      <c r="L683" s="6"/>
      <c r="N683" s="6"/>
      <c r="O683" s="6"/>
      <c r="P683" s="6"/>
      <c r="Q683" s="4"/>
      <c r="X683" s="6"/>
      <c r="Y683" s="6"/>
      <c r="Z683" s="6"/>
      <c r="AE683" s="6"/>
      <c r="AI683" s="6"/>
      <c r="AK683" s="6"/>
      <c r="AM683" s="6"/>
      <c r="AN683" s="6"/>
      <c r="AO683" s="6"/>
      <c r="AP683" s="4"/>
    </row>
    <row r="684" spans="7:42" ht="13.2">
      <c r="G684" s="11"/>
      <c r="H684" s="6"/>
      <c r="J684" s="6"/>
      <c r="L684" s="6"/>
      <c r="N684" s="6"/>
      <c r="O684" s="6"/>
      <c r="P684" s="6"/>
      <c r="Q684" s="4"/>
      <c r="X684" s="6"/>
      <c r="Y684" s="6"/>
      <c r="Z684" s="6"/>
      <c r="AE684" s="6"/>
      <c r="AI684" s="6"/>
      <c r="AK684" s="6"/>
      <c r="AM684" s="6"/>
      <c r="AN684" s="6"/>
      <c r="AO684" s="6"/>
      <c r="AP684" s="4"/>
    </row>
    <row r="685" spans="7:42" ht="13.2">
      <c r="G685" s="11"/>
      <c r="H685" s="6"/>
      <c r="J685" s="6"/>
      <c r="L685" s="6"/>
      <c r="N685" s="6"/>
      <c r="O685" s="6"/>
      <c r="P685" s="6"/>
      <c r="Q685" s="4"/>
      <c r="X685" s="6"/>
      <c r="Y685" s="6"/>
      <c r="Z685" s="6"/>
      <c r="AE685" s="6"/>
      <c r="AI685" s="6"/>
      <c r="AK685" s="6"/>
      <c r="AM685" s="6"/>
      <c r="AN685" s="6"/>
      <c r="AO685" s="6"/>
      <c r="AP685" s="4"/>
    </row>
    <row r="686" spans="7:42" ht="13.2">
      <c r="G686" s="11"/>
      <c r="H686" s="6"/>
      <c r="J686" s="6"/>
      <c r="L686" s="6"/>
      <c r="N686" s="6"/>
      <c r="O686" s="6"/>
      <c r="P686" s="6"/>
      <c r="Q686" s="4"/>
      <c r="X686" s="6"/>
      <c r="Y686" s="6"/>
      <c r="Z686" s="6"/>
      <c r="AE686" s="6"/>
      <c r="AI686" s="6"/>
      <c r="AK686" s="6"/>
      <c r="AM686" s="6"/>
      <c r="AN686" s="6"/>
      <c r="AO686" s="6"/>
      <c r="AP686" s="4"/>
    </row>
    <row r="687" spans="7:42" ht="13.2">
      <c r="G687" s="11"/>
      <c r="H687" s="6"/>
      <c r="J687" s="6"/>
      <c r="L687" s="6"/>
      <c r="N687" s="6"/>
      <c r="O687" s="6"/>
      <c r="P687" s="6"/>
      <c r="Q687" s="4"/>
      <c r="X687" s="6"/>
      <c r="Y687" s="6"/>
      <c r="Z687" s="6"/>
      <c r="AE687" s="6"/>
      <c r="AI687" s="6"/>
      <c r="AK687" s="6"/>
      <c r="AM687" s="6"/>
      <c r="AN687" s="6"/>
      <c r="AO687" s="6"/>
      <c r="AP687" s="4"/>
    </row>
    <row r="688" spans="7:42" ht="13.2">
      <c r="G688" s="11"/>
      <c r="H688" s="6"/>
      <c r="J688" s="6"/>
      <c r="L688" s="6"/>
      <c r="N688" s="6"/>
      <c r="O688" s="6"/>
      <c r="P688" s="6"/>
      <c r="Q688" s="4"/>
      <c r="X688" s="6"/>
      <c r="Y688" s="6"/>
      <c r="Z688" s="6"/>
      <c r="AE688" s="6"/>
      <c r="AI688" s="6"/>
      <c r="AK688" s="6"/>
      <c r="AM688" s="6"/>
      <c r="AN688" s="6"/>
      <c r="AO688" s="6"/>
      <c r="AP688" s="4"/>
    </row>
    <row r="689" spans="7:42" ht="13.2">
      <c r="G689" s="11"/>
      <c r="H689" s="6"/>
      <c r="J689" s="6"/>
      <c r="L689" s="6"/>
      <c r="N689" s="6"/>
      <c r="O689" s="6"/>
      <c r="P689" s="6"/>
      <c r="Q689" s="4"/>
      <c r="X689" s="6"/>
      <c r="Y689" s="6"/>
      <c r="Z689" s="6"/>
      <c r="AE689" s="6"/>
      <c r="AI689" s="6"/>
      <c r="AK689" s="6"/>
      <c r="AM689" s="6"/>
      <c r="AN689" s="6"/>
      <c r="AO689" s="6"/>
      <c r="AP689" s="4"/>
    </row>
    <row r="690" spans="7:42" ht="13.2">
      <c r="G690" s="11"/>
      <c r="H690" s="6"/>
      <c r="J690" s="6"/>
      <c r="L690" s="6"/>
      <c r="N690" s="6"/>
      <c r="O690" s="6"/>
      <c r="P690" s="6"/>
      <c r="Q690" s="4"/>
      <c r="X690" s="6"/>
      <c r="Y690" s="6"/>
      <c r="Z690" s="6"/>
      <c r="AE690" s="6"/>
      <c r="AI690" s="6"/>
      <c r="AK690" s="6"/>
      <c r="AM690" s="6"/>
      <c r="AN690" s="6"/>
      <c r="AO690" s="6"/>
      <c r="AP690" s="4"/>
    </row>
    <row r="691" spans="7:42" ht="13.2">
      <c r="G691" s="11"/>
      <c r="H691" s="6"/>
      <c r="J691" s="6"/>
      <c r="L691" s="6"/>
      <c r="N691" s="6"/>
      <c r="O691" s="6"/>
      <c r="P691" s="6"/>
      <c r="Q691" s="4"/>
      <c r="X691" s="6"/>
      <c r="Y691" s="6"/>
      <c r="Z691" s="6"/>
      <c r="AE691" s="6"/>
      <c r="AI691" s="6"/>
      <c r="AK691" s="6"/>
      <c r="AM691" s="6"/>
      <c r="AN691" s="6"/>
      <c r="AO691" s="6"/>
      <c r="AP691" s="4"/>
    </row>
    <row r="692" spans="7:42" ht="13.2">
      <c r="G692" s="11"/>
      <c r="H692" s="6"/>
      <c r="J692" s="6"/>
      <c r="L692" s="6"/>
      <c r="N692" s="6"/>
      <c r="O692" s="6"/>
      <c r="P692" s="6"/>
      <c r="Q692" s="4"/>
      <c r="X692" s="6"/>
      <c r="Y692" s="6"/>
      <c r="Z692" s="6"/>
      <c r="AE692" s="6"/>
      <c r="AI692" s="6"/>
      <c r="AK692" s="6"/>
      <c r="AM692" s="6"/>
      <c r="AN692" s="6"/>
      <c r="AO692" s="6"/>
      <c r="AP692" s="4"/>
    </row>
    <row r="693" spans="7:42" ht="13.2">
      <c r="G693" s="11"/>
      <c r="H693" s="6"/>
      <c r="J693" s="6"/>
      <c r="L693" s="6"/>
      <c r="N693" s="6"/>
      <c r="O693" s="6"/>
      <c r="P693" s="6"/>
      <c r="Q693" s="4"/>
      <c r="X693" s="6"/>
      <c r="Y693" s="6"/>
      <c r="Z693" s="6"/>
      <c r="AE693" s="6"/>
      <c r="AI693" s="6"/>
      <c r="AK693" s="6"/>
      <c r="AM693" s="6"/>
      <c r="AN693" s="6"/>
      <c r="AO693" s="6"/>
      <c r="AP693" s="4"/>
    </row>
    <row r="694" spans="7:42" ht="13.2">
      <c r="G694" s="11"/>
      <c r="H694" s="6"/>
      <c r="J694" s="6"/>
      <c r="L694" s="6"/>
      <c r="N694" s="6"/>
      <c r="O694" s="6"/>
      <c r="P694" s="6"/>
      <c r="Q694" s="4"/>
      <c r="X694" s="6"/>
      <c r="Y694" s="6"/>
      <c r="Z694" s="6"/>
      <c r="AE694" s="6"/>
      <c r="AI694" s="6"/>
      <c r="AK694" s="6"/>
      <c r="AM694" s="6"/>
      <c r="AN694" s="6"/>
      <c r="AO694" s="6"/>
      <c r="AP694" s="4"/>
    </row>
    <row r="695" spans="7:42" ht="13.2">
      <c r="G695" s="11"/>
      <c r="H695" s="6"/>
      <c r="J695" s="6"/>
      <c r="L695" s="6"/>
      <c r="N695" s="6"/>
      <c r="O695" s="6"/>
      <c r="P695" s="6"/>
      <c r="Q695" s="4"/>
      <c r="X695" s="6"/>
      <c r="Y695" s="6"/>
      <c r="Z695" s="6"/>
      <c r="AE695" s="6"/>
      <c r="AI695" s="6"/>
      <c r="AK695" s="6"/>
      <c r="AM695" s="6"/>
      <c r="AN695" s="6"/>
      <c r="AO695" s="6"/>
      <c r="AP695" s="4"/>
    </row>
    <row r="696" spans="7:42" ht="13.2">
      <c r="G696" s="11"/>
      <c r="H696" s="6"/>
      <c r="J696" s="6"/>
      <c r="L696" s="6"/>
      <c r="N696" s="6"/>
      <c r="O696" s="6"/>
      <c r="P696" s="6"/>
      <c r="Q696" s="4"/>
      <c r="X696" s="6"/>
      <c r="Y696" s="6"/>
      <c r="Z696" s="6"/>
      <c r="AE696" s="6"/>
      <c r="AI696" s="6"/>
      <c r="AK696" s="6"/>
      <c r="AM696" s="6"/>
      <c r="AN696" s="6"/>
      <c r="AO696" s="6"/>
      <c r="AP696" s="4"/>
    </row>
    <row r="697" spans="7:42" ht="13.2">
      <c r="G697" s="11"/>
      <c r="H697" s="6"/>
      <c r="J697" s="6"/>
      <c r="L697" s="6"/>
      <c r="N697" s="6"/>
      <c r="O697" s="6"/>
      <c r="P697" s="6"/>
      <c r="Q697" s="4"/>
      <c r="X697" s="6"/>
      <c r="Y697" s="6"/>
      <c r="Z697" s="6"/>
      <c r="AE697" s="6"/>
      <c r="AI697" s="6"/>
      <c r="AK697" s="6"/>
      <c r="AM697" s="6"/>
      <c r="AN697" s="6"/>
      <c r="AO697" s="6"/>
      <c r="AP697" s="4"/>
    </row>
    <row r="698" spans="7:42" ht="13.2">
      <c r="G698" s="11"/>
      <c r="H698" s="6"/>
      <c r="J698" s="6"/>
      <c r="L698" s="6"/>
      <c r="N698" s="6"/>
      <c r="O698" s="6"/>
      <c r="P698" s="6"/>
      <c r="Q698" s="4"/>
      <c r="X698" s="6"/>
      <c r="Y698" s="6"/>
      <c r="Z698" s="6"/>
      <c r="AE698" s="6"/>
      <c r="AI698" s="6"/>
      <c r="AK698" s="6"/>
      <c r="AM698" s="6"/>
      <c r="AN698" s="6"/>
      <c r="AO698" s="6"/>
      <c r="AP698" s="4"/>
    </row>
    <row r="699" spans="7:42" ht="13.2">
      <c r="G699" s="11"/>
      <c r="H699" s="6"/>
      <c r="J699" s="6"/>
      <c r="L699" s="6"/>
      <c r="N699" s="6"/>
      <c r="O699" s="6"/>
      <c r="P699" s="6"/>
      <c r="Q699" s="4"/>
      <c r="X699" s="6"/>
      <c r="Y699" s="6"/>
      <c r="Z699" s="6"/>
      <c r="AE699" s="6"/>
      <c r="AI699" s="6"/>
      <c r="AK699" s="6"/>
      <c r="AM699" s="6"/>
      <c r="AN699" s="6"/>
      <c r="AO699" s="6"/>
      <c r="AP699" s="4"/>
    </row>
    <row r="700" spans="7:42" ht="13.2">
      <c r="G700" s="11"/>
      <c r="H700" s="6"/>
      <c r="J700" s="6"/>
      <c r="L700" s="6"/>
      <c r="N700" s="6"/>
      <c r="O700" s="6"/>
      <c r="P700" s="6"/>
      <c r="Q700" s="4"/>
      <c r="X700" s="6"/>
      <c r="Y700" s="6"/>
      <c r="Z700" s="6"/>
      <c r="AE700" s="6"/>
      <c r="AI700" s="6"/>
      <c r="AK700" s="6"/>
      <c r="AM700" s="6"/>
      <c r="AN700" s="6"/>
      <c r="AO700" s="6"/>
      <c r="AP700" s="4"/>
    </row>
    <row r="701" spans="7:42" ht="13.2">
      <c r="G701" s="11"/>
      <c r="H701" s="6"/>
      <c r="J701" s="6"/>
      <c r="L701" s="6"/>
      <c r="N701" s="6"/>
      <c r="O701" s="6"/>
      <c r="P701" s="6"/>
      <c r="Q701" s="4"/>
      <c r="X701" s="6"/>
      <c r="Y701" s="6"/>
      <c r="Z701" s="6"/>
      <c r="AE701" s="6"/>
      <c r="AI701" s="6"/>
      <c r="AK701" s="6"/>
      <c r="AM701" s="6"/>
      <c r="AN701" s="6"/>
      <c r="AO701" s="6"/>
      <c r="AP701" s="4"/>
    </row>
    <row r="702" spans="7:42" ht="13.2">
      <c r="G702" s="11"/>
      <c r="H702" s="6"/>
      <c r="J702" s="6"/>
      <c r="L702" s="6"/>
      <c r="N702" s="6"/>
      <c r="O702" s="6"/>
      <c r="P702" s="6"/>
      <c r="Q702" s="4"/>
      <c r="X702" s="6"/>
      <c r="Y702" s="6"/>
      <c r="Z702" s="6"/>
      <c r="AE702" s="6"/>
      <c r="AI702" s="6"/>
      <c r="AK702" s="6"/>
      <c r="AM702" s="6"/>
      <c r="AN702" s="6"/>
      <c r="AO702" s="6"/>
      <c r="AP702" s="4"/>
    </row>
    <row r="703" spans="7:42" ht="13.2">
      <c r="G703" s="11"/>
      <c r="H703" s="6"/>
      <c r="J703" s="6"/>
      <c r="L703" s="6"/>
      <c r="N703" s="6"/>
      <c r="O703" s="6"/>
      <c r="P703" s="6"/>
      <c r="Q703" s="4"/>
      <c r="X703" s="6"/>
      <c r="Y703" s="6"/>
      <c r="Z703" s="6"/>
      <c r="AE703" s="6"/>
      <c r="AI703" s="6"/>
      <c r="AK703" s="6"/>
      <c r="AM703" s="6"/>
      <c r="AN703" s="6"/>
      <c r="AO703" s="6"/>
      <c r="AP703" s="4"/>
    </row>
    <row r="704" spans="7:42" ht="13.2">
      <c r="G704" s="11"/>
      <c r="H704" s="6"/>
      <c r="J704" s="6"/>
      <c r="L704" s="6"/>
      <c r="N704" s="6"/>
      <c r="O704" s="6"/>
      <c r="P704" s="6"/>
      <c r="Q704" s="4"/>
      <c r="X704" s="6"/>
      <c r="Y704" s="6"/>
      <c r="Z704" s="6"/>
      <c r="AE704" s="6"/>
      <c r="AI704" s="6"/>
      <c r="AK704" s="6"/>
      <c r="AM704" s="6"/>
      <c r="AN704" s="6"/>
      <c r="AO704" s="6"/>
      <c r="AP704" s="4"/>
    </row>
    <row r="705" spans="7:42" ht="13.2">
      <c r="G705" s="11"/>
      <c r="H705" s="6"/>
      <c r="J705" s="6"/>
      <c r="L705" s="6"/>
      <c r="N705" s="6"/>
      <c r="O705" s="6"/>
      <c r="P705" s="6"/>
      <c r="Q705" s="4"/>
      <c r="X705" s="6"/>
      <c r="Y705" s="6"/>
      <c r="Z705" s="6"/>
      <c r="AE705" s="6"/>
      <c r="AI705" s="6"/>
      <c r="AK705" s="6"/>
      <c r="AM705" s="6"/>
      <c r="AN705" s="6"/>
      <c r="AO705" s="6"/>
      <c r="AP705" s="4"/>
    </row>
    <row r="706" spans="7:42" ht="13.2">
      <c r="G706" s="11"/>
      <c r="H706" s="6"/>
      <c r="J706" s="6"/>
      <c r="L706" s="6"/>
      <c r="N706" s="6"/>
      <c r="O706" s="6"/>
      <c r="P706" s="6"/>
      <c r="Q706" s="4"/>
      <c r="X706" s="6"/>
      <c r="Y706" s="6"/>
      <c r="Z706" s="6"/>
      <c r="AE706" s="6"/>
      <c r="AI706" s="6"/>
      <c r="AK706" s="6"/>
      <c r="AM706" s="6"/>
      <c r="AN706" s="6"/>
      <c r="AO706" s="6"/>
      <c r="AP706" s="4"/>
    </row>
    <row r="707" spans="7:42" ht="13.2">
      <c r="G707" s="11"/>
      <c r="H707" s="6"/>
      <c r="J707" s="6"/>
      <c r="L707" s="6"/>
      <c r="N707" s="6"/>
      <c r="O707" s="6"/>
      <c r="P707" s="6"/>
      <c r="Q707" s="4"/>
      <c r="X707" s="6"/>
      <c r="Y707" s="6"/>
      <c r="Z707" s="6"/>
      <c r="AE707" s="6"/>
      <c r="AI707" s="6"/>
      <c r="AK707" s="6"/>
      <c r="AM707" s="6"/>
      <c r="AN707" s="6"/>
      <c r="AO707" s="6"/>
      <c r="AP707" s="4"/>
    </row>
    <row r="708" spans="7:42" ht="13.2">
      <c r="G708" s="11"/>
      <c r="H708" s="6"/>
      <c r="J708" s="6"/>
      <c r="L708" s="6"/>
      <c r="N708" s="6"/>
      <c r="O708" s="6"/>
      <c r="P708" s="6"/>
      <c r="Q708" s="4"/>
      <c r="X708" s="6"/>
      <c r="Y708" s="6"/>
      <c r="Z708" s="6"/>
      <c r="AE708" s="6"/>
      <c r="AI708" s="6"/>
      <c r="AK708" s="6"/>
      <c r="AM708" s="6"/>
      <c r="AN708" s="6"/>
      <c r="AO708" s="6"/>
      <c r="AP708" s="4"/>
    </row>
    <row r="709" spans="7:42" ht="13.2">
      <c r="G709" s="11"/>
      <c r="H709" s="6"/>
      <c r="J709" s="6"/>
      <c r="L709" s="6"/>
      <c r="N709" s="6"/>
      <c r="O709" s="6"/>
      <c r="P709" s="6"/>
      <c r="Q709" s="4"/>
      <c r="X709" s="6"/>
      <c r="Y709" s="6"/>
      <c r="Z709" s="6"/>
      <c r="AE709" s="6"/>
      <c r="AI709" s="6"/>
      <c r="AK709" s="6"/>
      <c r="AM709" s="6"/>
      <c r="AN709" s="6"/>
      <c r="AO709" s="6"/>
      <c r="AP709" s="4"/>
    </row>
    <row r="710" spans="7:42" ht="13.2">
      <c r="G710" s="11"/>
      <c r="H710" s="6"/>
      <c r="J710" s="6"/>
      <c r="L710" s="6"/>
      <c r="N710" s="6"/>
      <c r="O710" s="6"/>
      <c r="P710" s="6"/>
      <c r="Q710" s="4"/>
      <c r="X710" s="6"/>
      <c r="Y710" s="6"/>
      <c r="Z710" s="6"/>
      <c r="AE710" s="6"/>
      <c r="AI710" s="6"/>
      <c r="AK710" s="6"/>
      <c r="AM710" s="6"/>
      <c r="AN710" s="6"/>
      <c r="AO710" s="6"/>
      <c r="AP710" s="4"/>
    </row>
    <row r="711" spans="7:42" ht="13.2">
      <c r="G711" s="11"/>
      <c r="H711" s="6"/>
      <c r="J711" s="6"/>
      <c r="L711" s="6"/>
      <c r="N711" s="6"/>
      <c r="O711" s="6"/>
      <c r="P711" s="6"/>
      <c r="Q711" s="4"/>
      <c r="X711" s="6"/>
      <c r="Y711" s="6"/>
      <c r="Z711" s="6"/>
      <c r="AE711" s="6"/>
      <c r="AI711" s="6"/>
      <c r="AK711" s="6"/>
      <c r="AM711" s="6"/>
      <c r="AN711" s="6"/>
      <c r="AO711" s="6"/>
      <c r="AP711" s="4"/>
    </row>
    <row r="712" spans="7:42" ht="13.2">
      <c r="G712" s="11"/>
      <c r="H712" s="6"/>
      <c r="J712" s="6"/>
      <c r="L712" s="6"/>
      <c r="N712" s="6"/>
      <c r="O712" s="6"/>
      <c r="P712" s="6"/>
      <c r="Q712" s="4"/>
      <c r="X712" s="6"/>
      <c r="Y712" s="6"/>
      <c r="Z712" s="6"/>
      <c r="AE712" s="6"/>
      <c r="AI712" s="6"/>
      <c r="AK712" s="6"/>
      <c r="AM712" s="6"/>
      <c r="AN712" s="6"/>
      <c r="AO712" s="6"/>
      <c r="AP712" s="4"/>
    </row>
    <row r="713" spans="7:42" ht="13.2">
      <c r="G713" s="11"/>
      <c r="H713" s="6"/>
      <c r="J713" s="6"/>
      <c r="L713" s="6"/>
      <c r="N713" s="6"/>
      <c r="O713" s="6"/>
      <c r="P713" s="6"/>
      <c r="Q713" s="4"/>
      <c r="X713" s="6"/>
      <c r="Y713" s="6"/>
      <c r="Z713" s="6"/>
      <c r="AE713" s="6"/>
      <c r="AI713" s="6"/>
      <c r="AK713" s="6"/>
      <c r="AM713" s="6"/>
      <c r="AN713" s="6"/>
      <c r="AO713" s="6"/>
      <c r="AP713" s="4"/>
    </row>
    <row r="714" spans="7:42" ht="13.2">
      <c r="G714" s="11"/>
      <c r="H714" s="6"/>
      <c r="J714" s="6"/>
      <c r="L714" s="6"/>
      <c r="N714" s="6"/>
      <c r="O714" s="6"/>
      <c r="P714" s="6"/>
      <c r="Q714" s="4"/>
      <c r="X714" s="6"/>
      <c r="Y714" s="6"/>
      <c r="Z714" s="6"/>
      <c r="AE714" s="6"/>
      <c r="AI714" s="6"/>
      <c r="AK714" s="6"/>
      <c r="AM714" s="6"/>
      <c r="AN714" s="6"/>
      <c r="AO714" s="6"/>
      <c r="AP714" s="4"/>
    </row>
    <row r="715" spans="7:42" ht="13.2">
      <c r="G715" s="11"/>
      <c r="H715" s="6"/>
      <c r="J715" s="6"/>
      <c r="L715" s="6"/>
      <c r="N715" s="6"/>
      <c r="O715" s="6"/>
      <c r="P715" s="6"/>
      <c r="Q715" s="4"/>
      <c r="X715" s="6"/>
      <c r="Y715" s="6"/>
      <c r="Z715" s="6"/>
      <c r="AE715" s="6"/>
      <c r="AI715" s="6"/>
      <c r="AK715" s="6"/>
      <c r="AM715" s="6"/>
      <c r="AN715" s="6"/>
      <c r="AO715" s="6"/>
      <c r="AP715" s="4"/>
    </row>
    <row r="716" spans="7:42" ht="13.2">
      <c r="G716" s="11"/>
      <c r="H716" s="6"/>
      <c r="J716" s="6"/>
      <c r="L716" s="6"/>
      <c r="N716" s="6"/>
      <c r="O716" s="6"/>
      <c r="P716" s="6"/>
      <c r="Q716" s="4"/>
      <c r="X716" s="6"/>
      <c r="Y716" s="6"/>
      <c r="Z716" s="6"/>
      <c r="AE716" s="6"/>
      <c r="AI716" s="6"/>
      <c r="AK716" s="6"/>
      <c r="AM716" s="6"/>
      <c r="AN716" s="6"/>
      <c r="AO716" s="6"/>
      <c r="AP716" s="4"/>
    </row>
    <row r="717" spans="7:42" ht="13.2">
      <c r="G717" s="11"/>
      <c r="H717" s="6"/>
      <c r="J717" s="6"/>
      <c r="L717" s="6"/>
      <c r="N717" s="6"/>
      <c r="O717" s="6"/>
      <c r="P717" s="6"/>
      <c r="Q717" s="4"/>
      <c r="X717" s="6"/>
      <c r="Y717" s="6"/>
      <c r="Z717" s="6"/>
      <c r="AE717" s="6"/>
      <c r="AI717" s="6"/>
      <c r="AK717" s="6"/>
      <c r="AM717" s="6"/>
      <c r="AN717" s="6"/>
      <c r="AO717" s="6"/>
      <c r="AP717" s="4"/>
    </row>
    <row r="718" spans="7:42" ht="13.2">
      <c r="G718" s="11"/>
      <c r="H718" s="6"/>
      <c r="J718" s="6"/>
      <c r="L718" s="6"/>
      <c r="N718" s="6"/>
      <c r="O718" s="6"/>
      <c r="P718" s="6"/>
      <c r="Q718" s="4"/>
      <c r="X718" s="6"/>
      <c r="Y718" s="6"/>
      <c r="Z718" s="6"/>
      <c r="AE718" s="6"/>
      <c r="AI718" s="6"/>
      <c r="AK718" s="6"/>
      <c r="AM718" s="6"/>
      <c r="AN718" s="6"/>
      <c r="AO718" s="6"/>
      <c r="AP718" s="4"/>
    </row>
    <row r="719" spans="7:42" ht="13.2">
      <c r="G719" s="11"/>
      <c r="H719" s="6"/>
      <c r="J719" s="6"/>
      <c r="L719" s="6"/>
      <c r="N719" s="6"/>
      <c r="O719" s="6"/>
      <c r="P719" s="6"/>
      <c r="Q719" s="4"/>
      <c r="X719" s="6"/>
      <c r="Y719" s="6"/>
      <c r="Z719" s="6"/>
      <c r="AE719" s="6"/>
      <c r="AI719" s="6"/>
      <c r="AK719" s="6"/>
      <c r="AM719" s="6"/>
      <c r="AN719" s="6"/>
      <c r="AO719" s="6"/>
      <c r="AP719" s="4"/>
    </row>
    <row r="720" spans="7:42" ht="13.2">
      <c r="G720" s="11"/>
      <c r="H720" s="6"/>
      <c r="J720" s="6"/>
      <c r="L720" s="6"/>
      <c r="N720" s="6"/>
      <c r="O720" s="6"/>
      <c r="P720" s="6"/>
      <c r="Q720" s="4"/>
      <c r="X720" s="6"/>
      <c r="Y720" s="6"/>
      <c r="Z720" s="6"/>
      <c r="AE720" s="6"/>
      <c r="AI720" s="6"/>
      <c r="AK720" s="6"/>
      <c r="AM720" s="6"/>
      <c r="AN720" s="6"/>
      <c r="AO720" s="6"/>
      <c r="AP720" s="4"/>
    </row>
    <row r="721" spans="7:42" ht="13.2">
      <c r="G721" s="11"/>
      <c r="H721" s="6"/>
      <c r="J721" s="6"/>
      <c r="L721" s="6"/>
      <c r="N721" s="6"/>
      <c r="O721" s="6"/>
      <c r="P721" s="6"/>
      <c r="Q721" s="4"/>
      <c r="X721" s="6"/>
      <c r="Y721" s="6"/>
      <c r="Z721" s="6"/>
      <c r="AE721" s="6"/>
      <c r="AI721" s="6"/>
      <c r="AK721" s="6"/>
      <c r="AM721" s="6"/>
      <c r="AN721" s="6"/>
      <c r="AO721" s="6"/>
      <c r="AP721" s="4"/>
    </row>
    <row r="722" spans="7:42" ht="13.2">
      <c r="G722" s="11"/>
      <c r="H722" s="6"/>
      <c r="J722" s="6"/>
      <c r="L722" s="6"/>
      <c r="N722" s="6"/>
      <c r="O722" s="6"/>
      <c r="P722" s="6"/>
      <c r="Q722" s="4"/>
      <c r="X722" s="6"/>
      <c r="Y722" s="6"/>
      <c r="Z722" s="6"/>
      <c r="AE722" s="6"/>
      <c r="AI722" s="6"/>
      <c r="AK722" s="6"/>
      <c r="AM722" s="6"/>
      <c r="AN722" s="6"/>
      <c r="AO722" s="6"/>
      <c r="AP722" s="4"/>
    </row>
    <row r="723" spans="7:42" ht="13.2">
      <c r="G723" s="11"/>
      <c r="H723" s="6"/>
      <c r="J723" s="6"/>
      <c r="L723" s="6"/>
      <c r="N723" s="6"/>
      <c r="O723" s="6"/>
      <c r="P723" s="6"/>
      <c r="Q723" s="4"/>
      <c r="X723" s="6"/>
      <c r="Y723" s="6"/>
      <c r="Z723" s="6"/>
      <c r="AE723" s="6"/>
      <c r="AI723" s="6"/>
      <c r="AK723" s="6"/>
      <c r="AM723" s="6"/>
      <c r="AN723" s="6"/>
      <c r="AO723" s="6"/>
      <c r="AP723" s="4"/>
    </row>
    <row r="724" spans="7:42" ht="13.2">
      <c r="G724" s="11"/>
      <c r="H724" s="6"/>
      <c r="J724" s="6"/>
      <c r="L724" s="6"/>
      <c r="N724" s="6"/>
      <c r="O724" s="6"/>
      <c r="P724" s="6"/>
      <c r="Q724" s="4"/>
      <c r="X724" s="6"/>
      <c r="Y724" s="6"/>
      <c r="Z724" s="6"/>
      <c r="AE724" s="6"/>
      <c r="AI724" s="6"/>
      <c r="AK724" s="6"/>
      <c r="AM724" s="6"/>
      <c r="AN724" s="6"/>
      <c r="AO724" s="6"/>
      <c r="AP724" s="4"/>
    </row>
    <row r="725" spans="7:42" ht="13.2">
      <c r="G725" s="11"/>
      <c r="H725" s="6"/>
      <c r="J725" s="6"/>
      <c r="L725" s="6"/>
      <c r="N725" s="6"/>
      <c r="O725" s="6"/>
      <c r="P725" s="6"/>
      <c r="Q725" s="4"/>
      <c r="X725" s="6"/>
      <c r="Y725" s="6"/>
      <c r="Z725" s="6"/>
      <c r="AE725" s="6"/>
      <c r="AI725" s="6"/>
      <c r="AK725" s="6"/>
      <c r="AM725" s="6"/>
      <c r="AN725" s="6"/>
      <c r="AO725" s="6"/>
      <c r="AP725" s="4"/>
    </row>
    <row r="726" spans="7:42" ht="13.2">
      <c r="G726" s="11"/>
      <c r="H726" s="6"/>
      <c r="J726" s="6"/>
      <c r="L726" s="6"/>
      <c r="N726" s="6"/>
      <c r="O726" s="6"/>
      <c r="P726" s="6"/>
      <c r="Q726" s="4"/>
      <c r="X726" s="6"/>
      <c r="Y726" s="6"/>
      <c r="Z726" s="6"/>
      <c r="AE726" s="6"/>
      <c r="AI726" s="6"/>
      <c r="AK726" s="6"/>
      <c r="AM726" s="6"/>
      <c r="AN726" s="6"/>
      <c r="AO726" s="6"/>
      <c r="AP726" s="4"/>
    </row>
    <row r="727" spans="7:42" ht="13.2">
      <c r="G727" s="11"/>
      <c r="H727" s="6"/>
      <c r="J727" s="6"/>
      <c r="L727" s="6"/>
      <c r="N727" s="6"/>
      <c r="O727" s="6"/>
      <c r="P727" s="6"/>
      <c r="Q727" s="4"/>
      <c r="X727" s="6"/>
      <c r="Y727" s="6"/>
      <c r="Z727" s="6"/>
      <c r="AE727" s="6"/>
      <c r="AI727" s="6"/>
      <c r="AK727" s="6"/>
      <c r="AM727" s="6"/>
      <c r="AN727" s="6"/>
      <c r="AO727" s="6"/>
      <c r="AP727" s="4"/>
    </row>
    <row r="728" spans="7:42" ht="13.2">
      <c r="G728" s="11"/>
      <c r="H728" s="6"/>
      <c r="J728" s="6"/>
      <c r="L728" s="6"/>
      <c r="N728" s="6"/>
      <c r="O728" s="6"/>
      <c r="P728" s="6"/>
      <c r="Q728" s="4"/>
      <c r="X728" s="6"/>
      <c r="Y728" s="6"/>
      <c r="Z728" s="6"/>
      <c r="AE728" s="6"/>
      <c r="AI728" s="6"/>
      <c r="AK728" s="6"/>
      <c r="AM728" s="6"/>
      <c r="AN728" s="6"/>
      <c r="AO728" s="6"/>
      <c r="AP728" s="4"/>
    </row>
    <row r="729" spans="7:42" ht="13.2">
      <c r="G729" s="11"/>
      <c r="H729" s="6"/>
      <c r="J729" s="6"/>
      <c r="L729" s="6"/>
      <c r="N729" s="6"/>
      <c r="O729" s="6"/>
      <c r="P729" s="6"/>
      <c r="Q729" s="4"/>
      <c r="X729" s="6"/>
      <c r="Y729" s="6"/>
      <c r="Z729" s="6"/>
      <c r="AE729" s="6"/>
      <c r="AI729" s="6"/>
      <c r="AK729" s="6"/>
      <c r="AM729" s="6"/>
      <c r="AN729" s="6"/>
      <c r="AO729" s="6"/>
      <c r="AP729" s="4"/>
    </row>
    <row r="730" spans="7:42" ht="13.2">
      <c r="G730" s="11"/>
      <c r="H730" s="6"/>
      <c r="J730" s="6"/>
      <c r="L730" s="6"/>
      <c r="N730" s="6"/>
      <c r="O730" s="6"/>
      <c r="P730" s="6"/>
      <c r="Q730" s="4"/>
      <c r="X730" s="6"/>
      <c r="Y730" s="6"/>
      <c r="Z730" s="6"/>
      <c r="AE730" s="6"/>
      <c r="AI730" s="6"/>
      <c r="AK730" s="6"/>
      <c r="AM730" s="6"/>
      <c r="AN730" s="6"/>
      <c r="AO730" s="6"/>
      <c r="AP730" s="4"/>
    </row>
    <row r="731" spans="7:42" ht="13.2">
      <c r="G731" s="11"/>
      <c r="H731" s="6"/>
      <c r="J731" s="6"/>
      <c r="L731" s="6"/>
      <c r="N731" s="6"/>
      <c r="O731" s="6"/>
      <c r="P731" s="6"/>
      <c r="Q731" s="4"/>
      <c r="X731" s="6"/>
      <c r="Y731" s="6"/>
      <c r="Z731" s="6"/>
      <c r="AE731" s="6"/>
      <c r="AI731" s="6"/>
      <c r="AK731" s="6"/>
      <c r="AM731" s="6"/>
      <c r="AN731" s="6"/>
      <c r="AO731" s="6"/>
      <c r="AP731" s="4"/>
    </row>
    <row r="732" spans="7:42" ht="13.2">
      <c r="G732" s="11"/>
      <c r="H732" s="6"/>
      <c r="J732" s="6"/>
      <c r="L732" s="6"/>
      <c r="N732" s="6"/>
      <c r="O732" s="6"/>
      <c r="P732" s="6"/>
      <c r="Q732" s="4"/>
      <c r="X732" s="6"/>
      <c r="Y732" s="6"/>
      <c r="Z732" s="6"/>
      <c r="AE732" s="6"/>
      <c r="AI732" s="6"/>
      <c r="AK732" s="6"/>
      <c r="AM732" s="6"/>
      <c r="AN732" s="6"/>
      <c r="AO732" s="6"/>
      <c r="AP732" s="4"/>
    </row>
    <row r="733" spans="7:42" ht="13.2">
      <c r="G733" s="11"/>
      <c r="H733" s="6"/>
      <c r="J733" s="6"/>
      <c r="L733" s="6"/>
      <c r="N733" s="6"/>
      <c r="O733" s="6"/>
      <c r="P733" s="6"/>
      <c r="Q733" s="4"/>
      <c r="X733" s="6"/>
      <c r="Y733" s="6"/>
      <c r="Z733" s="6"/>
      <c r="AE733" s="6"/>
      <c r="AI733" s="6"/>
      <c r="AK733" s="6"/>
      <c r="AM733" s="6"/>
      <c r="AN733" s="6"/>
      <c r="AO733" s="6"/>
      <c r="AP733" s="4"/>
    </row>
    <row r="734" spans="7:42" ht="13.2">
      <c r="G734" s="11"/>
      <c r="H734" s="6"/>
      <c r="J734" s="6"/>
      <c r="L734" s="6"/>
      <c r="N734" s="6"/>
      <c r="O734" s="6"/>
      <c r="P734" s="6"/>
      <c r="Q734" s="4"/>
      <c r="X734" s="6"/>
      <c r="Y734" s="6"/>
      <c r="Z734" s="6"/>
      <c r="AE734" s="6"/>
      <c r="AI734" s="6"/>
      <c r="AK734" s="6"/>
      <c r="AM734" s="6"/>
      <c r="AN734" s="6"/>
      <c r="AO734" s="6"/>
      <c r="AP734" s="4"/>
    </row>
    <row r="735" spans="7:42" ht="13.2">
      <c r="G735" s="11"/>
      <c r="H735" s="6"/>
      <c r="J735" s="6"/>
      <c r="L735" s="6"/>
      <c r="N735" s="6"/>
      <c r="O735" s="6"/>
      <c r="P735" s="6"/>
      <c r="Q735" s="4"/>
      <c r="X735" s="6"/>
      <c r="Y735" s="6"/>
      <c r="Z735" s="6"/>
      <c r="AE735" s="6"/>
      <c r="AI735" s="6"/>
      <c r="AK735" s="6"/>
      <c r="AM735" s="6"/>
      <c r="AN735" s="6"/>
      <c r="AO735" s="6"/>
      <c r="AP735" s="4"/>
    </row>
    <row r="736" spans="7:42" ht="13.2">
      <c r="G736" s="11"/>
      <c r="H736" s="6"/>
      <c r="J736" s="6"/>
      <c r="L736" s="6"/>
      <c r="N736" s="6"/>
      <c r="O736" s="6"/>
      <c r="P736" s="6"/>
      <c r="Q736" s="4"/>
      <c r="X736" s="6"/>
      <c r="Y736" s="6"/>
      <c r="Z736" s="6"/>
      <c r="AE736" s="6"/>
      <c r="AI736" s="6"/>
      <c r="AK736" s="6"/>
      <c r="AM736" s="6"/>
      <c r="AN736" s="6"/>
      <c r="AO736" s="6"/>
      <c r="AP736" s="4"/>
    </row>
    <row r="737" spans="7:42" ht="13.2">
      <c r="G737" s="11"/>
      <c r="H737" s="6"/>
      <c r="J737" s="6"/>
      <c r="L737" s="6"/>
      <c r="N737" s="6"/>
      <c r="O737" s="6"/>
      <c r="P737" s="6"/>
      <c r="Q737" s="4"/>
      <c r="X737" s="6"/>
      <c r="Y737" s="6"/>
      <c r="Z737" s="6"/>
      <c r="AE737" s="6"/>
      <c r="AI737" s="6"/>
      <c r="AK737" s="6"/>
      <c r="AM737" s="6"/>
      <c r="AN737" s="6"/>
      <c r="AO737" s="6"/>
      <c r="AP737" s="4"/>
    </row>
    <row r="738" spans="7:42" ht="13.2">
      <c r="G738" s="11"/>
      <c r="H738" s="6"/>
      <c r="J738" s="6"/>
      <c r="L738" s="6"/>
      <c r="N738" s="6"/>
      <c r="O738" s="6"/>
      <c r="P738" s="6"/>
      <c r="Q738" s="4"/>
      <c r="X738" s="6"/>
      <c r="Y738" s="6"/>
      <c r="Z738" s="6"/>
      <c r="AE738" s="6"/>
      <c r="AI738" s="6"/>
      <c r="AK738" s="6"/>
      <c r="AM738" s="6"/>
      <c r="AN738" s="6"/>
      <c r="AO738" s="6"/>
      <c r="AP738" s="4"/>
    </row>
    <row r="739" spans="7:42" ht="13.2">
      <c r="G739" s="11"/>
      <c r="H739" s="6"/>
      <c r="J739" s="6"/>
      <c r="L739" s="6"/>
      <c r="N739" s="6"/>
      <c r="O739" s="6"/>
      <c r="P739" s="6"/>
      <c r="Q739" s="4"/>
      <c r="X739" s="6"/>
      <c r="Y739" s="6"/>
      <c r="Z739" s="6"/>
      <c r="AE739" s="6"/>
      <c r="AI739" s="6"/>
      <c r="AK739" s="6"/>
      <c r="AM739" s="6"/>
      <c r="AN739" s="6"/>
      <c r="AO739" s="6"/>
      <c r="AP739" s="4"/>
    </row>
    <row r="740" spans="7:42" ht="13.2">
      <c r="G740" s="11"/>
      <c r="H740" s="6"/>
      <c r="J740" s="6"/>
      <c r="L740" s="6"/>
      <c r="N740" s="6"/>
      <c r="O740" s="6"/>
      <c r="P740" s="6"/>
      <c r="Q740" s="4"/>
      <c r="X740" s="6"/>
      <c r="Y740" s="6"/>
      <c r="Z740" s="6"/>
      <c r="AE740" s="6"/>
      <c r="AI740" s="6"/>
      <c r="AK740" s="6"/>
      <c r="AM740" s="6"/>
      <c r="AN740" s="6"/>
      <c r="AO740" s="6"/>
      <c r="AP740" s="4"/>
    </row>
    <row r="741" spans="7:42" ht="13.2">
      <c r="G741" s="11"/>
      <c r="H741" s="6"/>
      <c r="J741" s="6"/>
      <c r="L741" s="6"/>
      <c r="N741" s="6"/>
      <c r="O741" s="6"/>
      <c r="P741" s="6"/>
      <c r="Q741" s="4"/>
      <c r="X741" s="6"/>
      <c r="Y741" s="6"/>
      <c r="Z741" s="6"/>
      <c r="AE741" s="6"/>
      <c r="AI741" s="6"/>
      <c r="AK741" s="6"/>
      <c r="AM741" s="6"/>
      <c r="AN741" s="6"/>
      <c r="AO741" s="6"/>
      <c r="AP741" s="4"/>
    </row>
    <row r="742" spans="7:42" ht="13.2">
      <c r="G742" s="11"/>
      <c r="H742" s="6"/>
      <c r="J742" s="6"/>
      <c r="L742" s="6"/>
      <c r="N742" s="6"/>
      <c r="O742" s="6"/>
      <c r="P742" s="6"/>
      <c r="Q742" s="4"/>
      <c r="X742" s="6"/>
      <c r="Y742" s="6"/>
      <c r="Z742" s="6"/>
      <c r="AE742" s="6"/>
      <c r="AI742" s="6"/>
      <c r="AK742" s="6"/>
      <c r="AM742" s="6"/>
      <c r="AN742" s="6"/>
      <c r="AO742" s="6"/>
      <c r="AP742" s="4"/>
    </row>
    <row r="743" spans="7:42" ht="13.2">
      <c r="G743" s="11"/>
      <c r="H743" s="6"/>
      <c r="J743" s="6"/>
      <c r="L743" s="6"/>
      <c r="N743" s="6"/>
      <c r="O743" s="6"/>
      <c r="P743" s="6"/>
      <c r="Q743" s="4"/>
      <c r="X743" s="6"/>
      <c r="Y743" s="6"/>
      <c r="Z743" s="6"/>
      <c r="AE743" s="6"/>
      <c r="AI743" s="6"/>
      <c r="AK743" s="6"/>
      <c r="AM743" s="6"/>
      <c r="AN743" s="6"/>
      <c r="AO743" s="6"/>
      <c r="AP743" s="4"/>
    </row>
    <row r="744" spans="7:42" ht="13.2">
      <c r="G744" s="11"/>
      <c r="H744" s="6"/>
      <c r="J744" s="6"/>
      <c r="L744" s="6"/>
      <c r="N744" s="6"/>
      <c r="O744" s="6"/>
      <c r="P744" s="6"/>
      <c r="Q744" s="4"/>
      <c r="X744" s="6"/>
      <c r="Y744" s="6"/>
      <c r="Z744" s="6"/>
      <c r="AE744" s="6"/>
      <c r="AI744" s="6"/>
      <c r="AK744" s="6"/>
      <c r="AM744" s="6"/>
      <c r="AN744" s="6"/>
      <c r="AO744" s="6"/>
      <c r="AP744" s="4"/>
    </row>
    <row r="745" spans="7:42" ht="13.2">
      <c r="G745" s="11"/>
      <c r="H745" s="6"/>
      <c r="J745" s="6"/>
      <c r="L745" s="6"/>
      <c r="N745" s="6"/>
      <c r="O745" s="6"/>
      <c r="P745" s="6"/>
      <c r="Q745" s="4"/>
      <c r="X745" s="6"/>
      <c r="Y745" s="6"/>
      <c r="Z745" s="6"/>
      <c r="AE745" s="6"/>
      <c r="AI745" s="6"/>
      <c r="AK745" s="6"/>
      <c r="AM745" s="6"/>
      <c r="AN745" s="6"/>
      <c r="AO745" s="6"/>
      <c r="AP745" s="4"/>
    </row>
    <row r="746" spans="7:42" ht="13.2">
      <c r="G746" s="11"/>
      <c r="H746" s="6"/>
      <c r="J746" s="6"/>
      <c r="L746" s="6"/>
      <c r="N746" s="6"/>
      <c r="O746" s="6"/>
      <c r="P746" s="6"/>
      <c r="Q746" s="4"/>
      <c r="X746" s="6"/>
      <c r="Y746" s="6"/>
      <c r="Z746" s="6"/>
      <c r="AE746" s="6"/>
      <c r="AI746" s="6"/>
      <c r="AK746" s="6"/>
      <c r="AM746" s="6"/>
      <c r="AN746" s="6"/>
      <c r="AO746" s="6"/>
      <c r="AP746" s="4"/>
    </row>
    <row r="747" spans="7:42" ht="13.2">
      <c r="G747" s="11"/>
      <c r="H747" s="6"/>
      <c r="J747" s="6"/>
      <c r="L747" s="6"/>
      <c r="N747" s="6"/>
      <c r="O747" s="6"/>
      <c r="P747" s="6"/>
      <c r="Q747" s="4"/>
      <c r="X747" s="6"/>
      <c r="Y747" s="6"/>
      <c r="Z747" s="6"/>
      <c r="AE747" s="6"/>
      <c r="AI747" s="6"/>
      <c r="AK747" s="6"/>
      <c r="AM747" s="6"/>
      <c r="AN747" s="6"/>
      <c r="AO747" s="6"/>
      <c r="AP747" s="4"/>
    </row>
    <row r="748" spans="7:42" ht="13.2">
      <c r="G748" s="11"/>
      <c r="H748" s="6"/>
      <c r="J748" s="6"/>
      <c r="L748" s="6"/>
      <c r="N748" s="6"/>
      <c r="O748" s="6"/>
      <c r="P748" s="6"/>
      <c r="Q748" s="4"/>
      <c r="X748" s="6"/>
      <c r="Y748" s="6"/>
      <c r="Z748" s="6"/>
      <c r="AE748" s="6"/>
      <c r="AI748" s="6"/>
      <c r="AK748" s="6"/>
      <c r="AM748" s="6"/>
      <c r="AN748" s="6"/>
      <c r="AO748" s="6"/>
      <c r="AP748" s="4"/>
    </row>
    <row r="749" spans="7:42" ht="13.2">
      <c r="G749" s="11"/>
      <c r="H749" s="6"/>
      <c r="J749" s="6"/>
      <c r="L749" s="6"/>
      <c r="N749" s="6"/>
      <c r="O749" s="6"/>
      <c r="P749" s="6"/>
      <c r="Q749" s="4"/>
      <c r="X749" s="6"/>
      <c r="Y749" s="6"/>
      <c r="Z749" s="6"/>
      <c r="AE749" s="6"/>
      <c r="AI749" s="6"/>
      <c r="AK749" s="6"/>
      <c r="AM749" s="6"/>
      <c r="AN749" s="6"/>
      <c r="AO749" s="6"/>
      <c r="AP749" s="4"/>
    </row>
    <row r="750" spans="7:42" ht="13.2">
      <c r="G750" s="11"/>
      <c r="H750" s="6"/>
      <c r="J750" s="6"/>
      <c r="L750" s="6"/>
      <c r="N750" s="6"/>
      <c r="O750" s="6"/>
      <c r="P750" s="6"/>
      <c r="Q750" s="4"/>
      <c r="X750" s="6"/>
      <c r="Y750" s="6"/>
      <c r="Z750" s="6"/>
      <c r="AE750" s="6"/>
      <c r="AI750" s="6"/>
      <c r="AK750" s="6"/>
      <c r="AM750" s="6"/>
      <c r="AN750" s="6"/>
      <c r="AO750" s="6"/>
      <c r="AP750" s="4"/>
    </row>
    <row r="751" spans="7:42" ht="13.2">
      <c r="G751" s="11"/>
      <c r="H751" s="6"/>
      <c r="J751" s="6"/>
      <c r="L751" s="6"/>
      <c r="N751" s="6"/>
      <c r="O751" s="6"/>
      <c r="P751" s="6"/>
      <c r="Q751" s="4"/>
      <c r="X751" s="6"/>
      <c r="Y751" s="6"/>
      <c r="Z751" s="6"/>
      <c r="AE751" s="6"/>
      <c r="AI751" s="6"/>
      <c r="AK751" s="6"/>
      <c r="AM751" s="6"/>
      <c r="AN751" s="6"/>
      <c r="AO751" s="6"/>
      <c r="AP751" s="4"/>
    </row>
    <row r="752" spans="7:42" ht="13.2">
      <c r="G752" s="11"/>
      <c r="H752" s="6"/>
      <c r="J752" s="6"/>
      <c r="L752" s="6"/>
      <c r="N752" s="6"/>
      <c r="O752" s="6"/>
      <c r="P752" s="6"/>
      <c r="Q752" s="4"/>
      <c r="X752" s="6"/>
      <c r="Y752" s="6"/>
      <c r="Z752" s="6"/>
      <c r="AE752" s="6"/>
      <c r="AI752" s="6"/>
      <c r="AK752" s="6"/>
      <c r="AM752" s="6"/>
      <c r="AN752" s="6"/>
      <c r="AO752" s="6"/>
      <c r="AP752" s="4"/>
    </row>
    <row r="753" spans="7:42" ht="13.2">
      <c r="G753" s="11"/>
      <c r="H753" s="6"/>
      <c r="J753" s="6"/>
      <c r="L753" s="6"/>
      <c r="N753" s="6"/>
      <c r="O753" s="6"/>
      <c r="P753" s="6"/>
      <c r="Q753" s="4"/>
      <c r="X753" s="6"/>
      <c r="Y753" s="6"/>
      <c r="Z753" s="6"/>
      <c r="AE753" s="6"/>
      <c r="AI753" s="6"/>
      <c r="AK753" s="6"/>
      <c r="AM753" s="6"/>
      <c r="AN753" s="6"/>
      <c r="AO753" s="6"/>
      <c r="AP753" s="4"/>
    </row>
    <row r="754" spans="7:42" ht="13.2">
      <c r="G754" s="11"/>
      <c r="H754" s="6"/>
      <c r="J754" s="6"/>
      <c r="L754" s="6"/>
      <c r="N754" s="6"/>
      <c r="O754" s="6"/>
      <c r="P754" s="6"/>
      <c r="Q754" s="4"/>
      <c r="X754" s="6"/>
      <c r="Y754" s="6"/>
      <c r="Z754" s="6"/>
      <c r="AE754" s="6"/>
      <c r="AI754" s="6"/>
      <c r="AK754" s="6"/>
      <c r="AM754" s="6"/>
      <c r="AN754" s="6"/>
      <c r="AO754" s="6"/>
      <c r="AP754" s="4"/>
    </row>
    <row r="755" spans="7:42" ht="13.2">
      <c r="G755" s="11"/>
      <c r="H755" s="6"/>
      <c r="J755" s="6"/>
      <c r="L755" s="6"/>
      <c r="N755" s="6"/>
      <c r="O755" s="6"/>
      <c r="P755" s="6"/>
      <c r="Q755" s="4"/>
      <c r="X755" s="6"/>
      <c r="Y755" s="6"/>
      <c r="Z755" s="6"/>
      <c r="AE755" s="6"/>
      <c r="AI755" s="6"/>
      <c r="AK755" s="6"/>
      <c r="AM755" s="6"/>
      <c r="AN755" s="6"/>
      <c r="AO755" s="6"/>
      <c r="AP755" s="4"/>
    </row>
    <row r="756" spans="7:42" ht="13.2">
      <c r="G756" s="11"/>
      <c r="H756" s="6"/>
      <c r="J756" s="6"/>
      <c r="L756" s="6"/>
      <c r="N756" s="6"/>
      <c r="O756" s="6"/>
      <c r="P756" s="6"/>
      <c r="Q756" s="4"/>
      <c r="X756" s="6"/>
      <c r="Y756" s="6"/>
      <c r="Z756" s="6"/>
      <c r="AE756" s="6"/>
      <c r="AI756" s="6"/>
      <c r="AK756" s="6"/>
      <c r="AM756" s="6"/>
      <c r="AN756" s="6"/>
      <c r="AO756" s="6"/>
      <c r="AP756" s="4"/>
    </row>
    <row r="757" spans="7:42" ht="13.2">
      <c r="G757" s="11"/>
      <c r="H757" s="6"/>
      <c r="J757" s="6"/>
      <c r="L757" s="6"/>
      <c r="N757" s="6"/>
      <c r="O757" s="6"/>
      <c r="P757" s="6"/>
      <c r="Q757" s="4"/>
      <c r="X757" s="6"/>
      <c r="Y757" s="6"/>
      <c r="Z757" s="6"/>
      <c r="AE757" s="6"/>
      <c r="AI757" s="6"/>
      <c r="AK757" s="6"/>
      <c r="AM757" s="6"/>
      <c r="AN757" s="6"/>
      <c r="AO757" s="6"/>
      <c r="AP757" s="4"/>
    </row>
    <row r="758" spans="7:42" ht="13.2">
      <c r="G758" s="11"/>
      <c r="H758" s="6"/>
      <c r="J758" s="6"/>
      <c r="L758" s="6"/>
      <c r="N758" s="6"/>
      <c r="O758" s="6"/>
      <c r="P758" s="6"/>
      <c r="Q758" s="4"/>
      <c r="X758" s="6"/>
      <c r="Y758" s="6"/>
      <c r="Z758" s="6"/>
      <c r="AE758" s="6"/>
      <c r="AI758" s="6"/>
      <c r="AK758" s="6"/>
      <c r="AM758" s="6"/>
      <c r="AN758" s="6"/>
      <c r="AO758" s="6"/>
      <c r="AP758" s="4"/>
    </row>
    <row r="759" spans="7:42" ht="13.2">
      <c r="G759" s="11"/>
      <c r="H759" s="6"/>
      <c r="J759" s="6"/>
      <c r="L759" s="6"/>
      <c r="N759" s="6"/>
      <c r="O759" s="6"/>
      <c r="P759" s="6"/>
      <c r="Q759" s="4"/>
      <c r="X759" s="6"/>
      <c r="Y759" s="6"/>
      <c r="Z759" s="6"/>
      <c r="AE759" s="6"/>
      <c r="AI759" s="6"/>
      <c r="AK759" s="6"/>
      <c r="AM759" s="6"/>
      <c r="AN759" s="6"/>
      <c r="AO759" s="6"/>
      <c r="AP759" s="4"/>
    </row>
    <row r="760" spans="7:42" ht="13.2">
      <c r="G760" s="11"/>
      <c r="H760" s="6"/>
      <c r="J760" s="6"/>
      <c r="L760" s="6"/>
      <c r="N760" s="6"/>
      <c r="O760" s="6"/>
      <c r="P760" s="6"/>
      <c r="Q760" s="4"/>
      <c r="X760" s="6"/>
      <c r="Y760" s="6"/>
      <c r="Z760" s="6"/>
      <c r="AE760" s="6"/>
      <c r="AI760" s="6"/>
      <c r="AK760" s="6"/>
      <c r="AM760" s="6"/>
      <c r="AN760" s="6"/>
      <c r="AO760" s="6"/>
      <c r="AP760" s="4"/>
    </row>
    <row r="761" spans="7:42" ht="13.2">
      <c r="G761" s="11"/>
      <c r="H761" s="6"/>
      <c r="J761" s="6"/>
      <c r="L761" s="6"/>
      <c r="N761" s="6"/>
      <c r="O761" s="6"/>
      <c r="P761" s="6"/>
      <c r="Q761" s="4"/>
      <c r="X761" s="6"/>
      <c r="Y761" s="6"/>
      <c r="Z761" s="6"/>
      <c r="AE761" s="6"/>
      <c r="AI761" s="6"/>
      <c r="AK761" s="6"/>
      <c r="AM761" s="6"/>
      <c r="AN761" s="6"/>
      <c r="AO761" s="6"/>
      <c r="AP761" s="4"/>
    </row>
    <row r="762" spans="7:42" ht="13.2">
      <c r="G762" s="11"/>
      <c r="H762" s="6"/>
      <c r="J762" s="6"/>
      <c r="L762" s="6"/>
      <c r="N762" s="6"/>
      <c r="O762" s="6"/>
      <c r="P762" s="6"/>
      <c r="Q762" s="4"/>
      <c r="X762" s="6"/>
      <c r="Y762" s="6"/>
      <c r="Z762" s="6"/>
      <c r="AE762" s="6"/>
      <c r="AI762" s="6"/>
      <c r="AK762" s="6"/>
      <c r="AM762" s="6"/>
      <c r="AN762" s="6"/>
      <c r="AO762" s="6"/>
      <c r="AP762" s="4"/>
    </row>
    <row r="763" spans="7:42" ht="13.2">
      <c r="G763" s="11"/>
      <c r="H763" s="6"/>
      <c r="J763" s="6"/>
      <c r="L763" s="6"/>
      <c r="N763" s="6"/>
      <c r="O763" s="6"/>
      <c r="P763" s="6"/>
      <c r="Q763" s="4"/>
      <c r="X763" s="6"/>
      <c r="Y763" s="6"/>
      <c r="Z763" s="6"/>
      <c r="AE763" s="6"/>
      <c r="AI763" s="6"/>
      <c r="AK763" s="6"/>
      <c r="AM763" s="6"/>
      <c r="AN763" s="6"/>
      <c r="AO763" s="6"/>
      <c r="AP763" s="4"/>
    </row>
    <row r="764" spans="7:42" ht="13.2">
      <c r="G764" s="11"/>
      <c r="H764" s="6"/>
      <c r="J764" s="6"/>
      <c r="L764" s="6"/>
      <c r="N764" s="6"/>
      <c r="O764" s="6"/>
      <c r="P764" s="6"/>
      <c r="Q764" s="4"/>
      <c r="X764" s="6"/>
      <c r="Y764" s="6"/>
      <c r="Z764" s="6"/>
      <c r="AE764" s="6"/>
      <c r="AI764" s="6"/>
      <c r="AK764" s="6"/>
      <c r="AM764" s="6"/>
      <c r="AN764" s="6"/>
      <c r="AO764" s="6"/>
      <c r="AP764" s="4"/>
    </row>
    <row r="765" spans="7:42" ht="13.2">
      <c r="G765" s="11"/>
      <c r="H765" s="6"/>
      <c r="J765" s="6"/>
      <c r="L765" s="6"/>
      <c r="N765" s="6"/>
      <c r="O765" s="6"/>
      <c r="P765" s="6"/>
      <c r="Q765" s="4"/>
      <c r="X765" s="6"/>
      <c r="Y765" s="6"/>
      <c r="Z765" s="6"/>
      <c r="AE765" s="6"/>
      <c r="AI765" s="6"/>
      <c r="AK765" s="6"/>
      <c r="AM765" s="6"/>
      <c r="AN765" s="6"/>
      <c r="AO765" s="6"/>
      <c r="AP765" s="4"/>
    </row>
    <row r="766" spans="7:42" ht="13.2">
      <c r="G766" s="11"/>
      <c r="H766" s="6"/>
      <c r="J766" s="6"/>
      <c r="L766" s="6"/>
      <c r="N766" s="6"/>
      <c r="O766" s="6"/>
      <c r="P766" s="6"/>
      <c r="Q766" s="4"/>
      <c r="X766" s="6"/>
      <c r="Y766" s="6"/>
      <c r="Z766" s="6"/>
      <c r="AE766" s="6"/>
      <c r="AI766" s="6"/>
      <c r="AK766" s="6"/>
      <c r="AM766" s="6"/>
      <c r="AN766" s="6"/>
      <c r="AO766" s="6"/>
      <c r="AP766" s="4"/>
    </row>
    <row r="767" spans="7:42" ht="13.2">
      <c r="G767" s="11"/>
      <c r="H767" s="6"/>
      <c r="J767" s="6"/>
      <c r="L767" s="6"/>
      <c r="N767" s="6"/>
      <c r="O767" s="6"/>
      <c r="P767" s="6"/>
      <c r="Q767" s="4"/>
      <c r="X767" s="6"/>
      <c r="Y767" s="6"/>
      <c r="Z767" s="6"/>
      <c r="AE767" s="6"/>
      <c r="AI767" s="6"/>
      <c r="AK767" s="6"/>
      <c r="AM767" s="6"/>
      <c r="AN767" s="6"/>
      <c r="AO767" s="6"/>
      <c r="AP767" s="4"/>
    </row>
    <row r="768" spans="7:42" ht="13.2">
      <c r="G768" s="11"/>
      <c r="H768" s="6"/>
      <c r="J768" s="6"/>
      <c r="L768" s="6"/>
      <c r="N768" s="6"/>
      <c r="O768" s="6"/>
      <c r="P768" s="6"/>
      <c r="Q768" s="4"/>
      <c r="X768" s="6"/>
      <c r="Y768" s="6"/>
      <c r="Z768" s="6"/>
      <c r="AE768" s="6"/>
      <c r="AI768" s="6"/>
      <c r="AK768" s="6"/>
      <c r="AM768" s="6"/>
      <c r="AN768" s="6"/>
      <c r="AO768" s="6"/>
      <c r="AP768" s="4"/>
    </row>
    <row r="769" spans="7:42" ht="13.2">
      <c r="G769" s="11"/>
      <c r="H769" s="6"/>
      <c r="J769" s="6"/>
      <c r="L769" s="6"/>
      <c r="N769" s="6"/>
      <c r="O769" s="6"/>
      <c r="P769" s="6"/>
      <c r="Q769" s="4"/>
      <c r="X769" s="6"/>
      <c r="Y769" s="6"/>
      <c r="Z769" s="6"/>
      <c r="AE769" s="6"/>
      <c r="AI769" s="6"/>
      <c r="AK769" s="6"/>
      <c r="AM769" s="6"/>
      <c r="AN769" s="6"/>
      <c r="AO769" s="6"/>
      <c r="AP769" s="4"/>
    </row>
    <row r="770" spans="7:42" ht="13.2">
      <c r="G770" s="11"/>
      <c r="H770" s="6"/>
      <c r="J770" s="6"/>
      <c r="L770" s="6"/>
      <c r="N770" s="6"/>
      <c r="O770" s="6"/>
      <c r="P770" s="6"/>
      <c r="Q770" s="4"/>
      <c r="X770" s="6"/>
      <c r="Y770" s="6"/>
      <c r="Z770" s="6"/>
      <c r="AE770" s="6"/>
      <c r="AI770" s="6"/>
      <c r="AK770" s="6"/>
      <c r="AM770" s="6"/>
      <c r="AN770" s="6"/>
      <c r="AO770" s="6"/>
      <c r="AP770" s="4"/>
    </row>
    <row r="771" spans="7:42" ht="13.2">
      <c r="G771" s="11"/>
      <c r="H771" s="6"/>
      <c r="J771" s="6"/>
      <c r="L771" s="6"/>
      <c r="N771" s="6"/>
      <c r="O771" s="6"/>
      <c r="P771" s="6"/>
      <c r="Q771" s="4"/>
      <c r="X771" s="6"/>
      <c r="Y771" s="6"/>
      <c r="Z771" s="6"/>
      <c r="AE771" s="6"/>
      <c r="AI771" s="6"/>
      <c r="AK771" s="6"/>
      <c r="AM771" s="6"/>
      <c r="AN771" s="6"/>
      <c r="AO771" s="6"/>
      <c r="AP771" s="4"/>
    </row>
    <row r="772" spans="7:42" ht="13.2">
      <c r="G772" s="11"/>
      <c r="H772" s="6"/>
      <c r="J772" s="6"/>
      <c r="L772" s="6"/>
      <c r="N772" s="6"/>
      <c r="O772" s="6"/>
      <c r="P772" s="6"/>
      <c r="Q772" s="4"/>
      <c r="X772" s="6"/>
      <c r="Y772" s="6"/>
      <c r="Z772" s="6"/>
      <c r="AE772" s="6"/>
      <c r="AI772" s="6"/>
      <c r="AK772" s="6"/>
      <c r="AM772" s="6"/>
      <c r="AN772" s="6"/>
      <c r="AO772" s="6"/>
      <c r="AP772" s="4"/>
    </row>
    <row r="773" spans="7:42" ht="13.2">
      <c r="G773" s="11"/>
      <c r="H773" s="6"/>
      <c r="J773" s="6"/>
      <c r="L773" s="6"/>
      <c r="N773" s="6"/>
      <c r="O773" s="6"/>
      <c r="P773" s="6"/>
      <c r="Q773" s="4"/>
      <c r="X773" s="6"/>
      <c r="Y773" s="6"/>
      <c r="Z773" s="6"/>
      <c r="AE773" s="6"/>
      <c r="AI773" s="6"/>
      <c r="AK773" s="6"/>
      <c r="AM773" s="6"/>
      <c r="AN773" s="6"/>
      <c r="AO773" s="6"/>
      <c r="AP773" s="4"/>
    </row>
    <row r="774" spans="7:42" ht="13.2">
      <c r="G774" s="11"/>
      <c r="H774" s="6"/>
      <c r="J774" s="6"/>
      <c r="L774" s="6"/>
      <c r="N774" s="6"/>
      <c r="O774" s="6"/>
      <c r="P774" s="6"/>
      <c r="Q774" s="4"/>
      <c r="X774" s="6"/>
      <c r="Y774" s="6"/>
      <c r="Z774" s="6"/>
      <c r="AE774" s="6"/>
      <c r="AI774" s="6"/>
      <c r="AK774" s="6"/>
      <c r="AM774" s="6"/>
      <c r="AN774" s="6"/>
      <c r="AO774" s="6"/>
      <c r="AP774" s="4"/>
    </row>
    <row r="775" spans="7:42" ht="13.2">
      <c r="G775" s="11"/>
      <c r="H775" s="6"/>
      <c r="J775" s="6"/>
      <c r="L775" s="6"/>
      <c r="N775" s="6"/>
      <c r="O775" s="6"/>
      <c r="P775" s="6"/>
      <c r="Q775" s="4"/>
      <c r="X775" s="6"/>
      <c r="Y775" s="6"/>
      <c r="Z775" s="6"/>
      <c r="AE775" s="6"/>
      <c r="AI775" s="6"/>
      <c r="AK775" s="6"/>
      <c r="AM775" s="6"/>
      <c r="AN775" s="6"/>
      <c r="AO775" s="6"/>
      <c r="AP775" s="4"/>
    </row>
    <row r="776" spans="7:42" ht="13.2">
      <c r="G776" s="11"/>
      <c r="H776" s="6"/>
      <c r="J776" s="6"/>
      <c r="L776" s="6"/>
      <c r="N776" s="6"/>
      <c r="O776" s="6"/>
      <c r="P776" s="6"/>
      <c r="Q776" s="4"/>
      <c r="X776" s="6"/>
      <c r="Y776" s="6"/>
      <c r="Z776" s="6"/>
      <c r="AE776" s="6"/>
      <c r="AI776" s="6"/>
      <c r="AK776" s="6"/>
      <c r="AM776" s="6"/>
      <c r="AN776" s="6"/>
      <c r="AO776" s="6"/>
      <c r="AP776" s="4"/>
    </row>
    <row r="777" spans="7:42" ht="13.2">
      <c r="G777" s="11"/>
      <c r="H777" s="6"/>
      <c r="J777" s="6"/>
      <c r="L777" s="6"/>
      <c r="N777" s="6"/>
      <c r="O777" s="6"/>
      <c r="P777" s="6"/>
      <c r="Q777" s="4"/>
      <c r="X777" s="6"/>
      <c r="Y777" s="6"/>
      <c r="Z777" s="6"/>
      <c r="AE777" s="6"/>
      <c r="AI777" s="6"/>
      <c r="AK777" s="6"/>
      <c r="AM777" s="6"/>
      <c r="AN777" s="6"/>
      <c r="AO777" s="6"/>
      <c r="AP777" s="4"/>
    </row>
    <row r="778" spans="7:42" ht="13.2">
      <c r="G778" s="11"/>
      <c r="H778" s="6"/>
      <c r="J778" s="6"/>
      <c r="L778" s="6"/>
      <c r="N778" s="6"/>
      <c r="O778" s="6"/>
      <c r="P778" s="6"/>
      <c r="Q778" s="4"/>
      <c r="X778" s="6"/>
      <c r="Y778" s="6"/>
      <c r="Z778" s="6"/>
      <c r="AE778" s="6"/>
      <c r="AI778" s="6"/>
      <c r="AK778" s="6"/>
      <c r="AM778" s="6"/>
      <c r="AN778" s="6"/>
      <c r="AO778" s="6"/>
      <c r="AP778" s="4"/>
    </row>
    <row r="779" spans="7:42" ht="13.2">
      <c r="G779" s="11"/>
      <c r="H779" s="6"/>
      <c r="J779" s="6"/>
      <c r="L779" s="6"/>
      <c r="N779" s="6"/>
      <c r="O779" s="6"/>
      <c r="P779" s="6"/>
      <c r="Q779" s="4"/>
      <c r="X779" s="6"/>
      <c r="Y779" s="6"/>
      <c r="Z779" s="6"/>
      <c r="AE779" s="6"/>
      <c r="AI779" s="6"/>
      <c r="AK779" s="6"/>
      <c r="AM779" s="6"/>
      <c r="AN779" s="6"/>
      <c r="AO779" s="6"/>
      <c r="AP779" s="4"/>
    </row>
    <row r="780" spans="7:42" ht="13.2">
      <c r="G780" s="11"/>
      <c r="H780" s="6"/>
      <c r="J780" s="6"/>
      <c r="L780" s="6"/>
      <c r="N780" s="6"/>
      <c r="O780" s="6"/>
      <c r="P780" s="6"/>
      <c r="Q780" s="4"/>
      <c r="X780" s="6"/>
      <c r="Y780" s="6"/>
      <c r="Z780" s="6"/>
      <c r="AE780" s="6"/>
      <c r="AI780" s="6"/>
      <c r="AK780" s="6"/>
      <c r="AM780" s="6"/>
      <c r="AN780" s="6"/>
      <c r="AO780" s="6"/>
      <c r="AP780" s="4"/>
    </row>
    <row r="781" spans="7:42" ht="13.2">
      <c r="G781" s="11"/>
      <c r="H781" s="6"/>
      <c r="J781" s="6"/>
      <c r="L781" s="6"/>
      <c r="N781" s="6"/>
      <c r="O781" s="6"/>
      <c r="P781" s="6"/>
      <c r="Q781" s="4"/>
      <c r="X781" s="6"/>
      <c r="Y781" s="6"/>
      <c r="Z781" s="6"/>
      <c r="AE781" s="6"/>
      <c r="AI781" s="6"/>
      <c r="AK781" s="6"/>
      <c r="AM781" s="6"/>
      <c r="AN781" s="6"/>
      <c r="AO781" s="6"/>
      <c r="AP781" s="4"/>
    </row>
    <row r="782" spans="7:42" ht="13.2">
      <c r="G782" s="11"/>
      <c r="H782" s="6"/>
      <c r="J782" s="6"/>
      <c r="L782" s="6"/>
      <c r="N782" s="6"/>
      <c r="O782" s="6"/>
      <c r="P782" s="6"/>
      <c r="Q782" s="4"/>
      <c r="X782" s="6"/>
      <c r="Y782" s="6"/>
      <c r="Z782" s="6"/>
      <c r="AE782" s="6"/>
      <c r="AI782" s="6"/>
      <c r="AK782" s="6"/>
      <c r="AM782" s="6"/>
      <c r="AN782" s="6"/>
      <c r="AO782" s="6"/>
      <c r="AP782" s="4"/>
    </row>
    <row r="783" spans="7:42" ht="13.2">
      <c r="G783" s="11"/>
      <c r="H783" s="6"/>
      <c r="J783" s="6"/>
      <c r="L783" s="6"/>
      <c r="N783" s="6"/>
      <c r="O783" s="6"/>
      <c r="P783" s="6"/>
      <c r="Q783" s="4"/>
      <c r="X783" s="6"/>
      <c r="Y783" s="6"/>
      <c r="Z783" s="6"/>
      <c r="AE783" s="6"/>
      <c r="AI783" s="6"/>
      <c r="AK783" s="6"/>
      <c r="AM783" s="6"/>
      <c r="AN783" s="6"/>
      <c r="AO783" s="6"/>
      <c r="AP783" s="4"/>
    </row>
    <row r="784" spans="7:42" ht="13.2">
      <c r="G784" s="11"/>
      <c r="H784" s="6"/>
      <c r="J784" s="6"/>
      <c r="L784" s="6"/>
      <c r="N784" s="6"/>
      <c r="O784" s="6"/>
      <c r="P784" s="6"/>
      <c r="Q784" s="4"/>
      <c r="X784" s="6"/>
      <c r="Y784" s="6"/>
      <c r="Z784" s="6"/>
      <c r="AE784" s="6"/>
      <c r="AI784" s="6"/>
      <c r="AK784" s="6"/>
      <c r="AM784" s="6"/>
      <c r="AN784" s="6"/>
      <c r="AO784" s="6"/>
      <c r="AP784" s="4"/>
    </row>
    <row r="785" spans="7:42" ht="13.2">
      <c r="G785" s="11"/>
      <c r="H785" s="6"/>
      <c r="J785" s="6"/>
      <c r="L785" s="6"/>
      <c r="N785" s="6"/>
      <c r="O785" s="6"/>
      <c r="P785" s="6"/>
      <c r="Q785" s="4"/>
      <c r="X785" s="6"/>
      <c r="Y785" s="6"/>
      <c r="Z785" s="6"/>
      <c r="AE785" s="6"/>
      <c r="AI785" s="6"/>
      <c r="AK785" s="6"/>
      <c r="AM785" s="6"/>
      <c r="AN785" s="6"/>
      <c r="AO785" s="6"/>
      <c r="AP785" s="4"/>
    </row>
    <row r="786" spans="7:42" ht="13.2">
      <c r="G786" s="11"/>
      <c r="H786" s="6"/>
      <c r="J786" s="6"/>
      <c r="L786" s="6"/>
      <c r="N786" s="6"/>
      <c r="O786" s="6"/>
      <c r="P786" s="6"/>
      <c r="Q786" s="4"/>
      <c r="X786" s="6"/>
      <c r="Y786" s="6"/>
      <c r="Z786" s="6"/>
      <c r="AE786" s="6"/>
      <c r="AI786" s="6"/>
      <c r="AK786" s="6"/>
      <c r="AM786" s="6"/>
      <c r="AN786" s="6"/>
      <c r="AO786" s="6"/>
      <c r="AP786" s="4"/>
    </row>
    <row r="787" spans="7:42" ht="13.2">
      <c r="G787" s="11"/>
      <c r="H787" s="6"/>
      <c r="J787" s="6"/>
      <c r="L787" s="6"/>
      <c r="N787" s="6"/>
      <c r="O787" s="6"/>
      <c r="P787" s="6"/>
      <c r="Q787" s="4"/>
      <c r="X787" s="6"/>
      <c r="Y787" s="6"/>
      <c r="Z787" s="6"/>
      <c r="AE787" s="6"/>
      <c r="AI787" s="6"/>
      <c r="AK787" s="6"/>
      <c r="AM787" s="6"/>
      <c r="AN787" s="6"/>
      <c r="AO787" s="6"/>
      <c r="AP787" s="4"/>
    </row>
    <row r="788" spans="7:42" ht="13.2">
      <c r="G788" s="11"/>
      <c r="H788" s="6"/>
      <c r="J788" s="6"/>
      <c r="L788" s="6"/>
      <c r="N788" s="6"/>
      <c r="O788" s="6"/>
      <c r="P788" s="6"/>
      <c r="Q788" s="4"/>
      <c r="X788" s="6"/>
      <c r="Y788" s="6"/>
      <c r="Z788" s="6"/>
      <c r="AE788" s="6"/>
      <c r="AI788" s="6"/>
      <c r="AK788" s="6"/>
      <c r="AM788" s="6"/>
      <c r="AN788" s="6"/>
      <c r="AO788" s="6"/>
      <c r="AP788" s="4"/>
    </row>
    <row r="789" spans="7:42" ht="13.2">
      <c r="G789" s="11"/>
      <c r="H789" s="6"/>
      <c r="J789" s="6"/>
      <c r="L789" s="6"/>
      <c r="N789" s="6"/>
      <c r="O789" s="6"/>
      <c r="P789" s="6"/>
      <c r="Q789" s="4"/>
      <c r="X789" s="6"/>
      <c r="Y789" s="6"/>
      <c r="Z789" s="6"/>
      <c r="AE789" s="6"/>
      <c r="AI789" s="6"/>
      <c r="AK789" s="6"/>
      <c r="AM789" s="6"/>
      <c r="AN789" s="6"/>
      <c r="AO789" s="6"/>
      <c r="AP789" s="4"/>
    </row>
    <row r="790" spans="7:42" ht="13.2">
      <c r="G790" s="11"/>
      <c r="H790" s="6"/>
      <c r="J790" s="6"/>
      <c r="L790" s="6"/>
      <c r="N790" s="6"/>
      <c r="O790" s="6"/>
      <c r="P790" s="6"/>
      <c r="Q790" s="4"/>
      <c r="X790" s="6"/>
      <c r="Y790" s="6"/>
      <c r="Z790" s="6"/>
      <c r="AE790" s="6"/>
      <c r="AI790" s="6"/>
      <c r="AK790" s="6"/>
      <c r="AM790" s="6"/>
      <c r="AN790" s="6"/>
      <c r="AO790" s="6"/>
      <c r="AP790" s="4"/>
    </row>
    <row r="791" spans="7:42" ht="13.2">
      <c r="G791" s="11"/>
      <c r="H791" s="6"/>
      <c r="J791" s="6"/>
      <c r="L791" s="6"/>
      <c r="N791" s="6"/>
      <c r="O791" s="6"/>
      <c r="P791" s="6"/>
      <c r="Q791" s="4"/>
      <c r="X791" s="6"/>
      <c r="Y791" s="6"/>
      <c r="Z791" s="6"/>
      <c r="AE791" s="6"/>
      <c r="AI791" s="6"/>
      <c r="AK791" s="6"/>
      <c r="AM791" s="6"/>
      <c r="AN791" s="6"/>
      <c r="AO791" s="6"/>
      <c r="AP791" s="4"/>
    </row>
    <row r="792" spans="7:42" ht="13.2">
      <c r="G792" s="11"/>
      <c r="H792" s="6"/>
      <c r="J792" s="6"/>
      <c r="L792" s="6"/>
      <c r="N792" s="6"/>
      <c r="O792" s="6"/>
      <c r="P792" s="6"/>
      <c r="Q792" s="4"/>
      <c r="X792" s="6"/>
      <c r="Y792" s="6"/>
      <c r="Z792" s="6"/>
      <c r="AE792" s="6"/>
      <c r="AI792" s="6"/>
      <c r="AK792" s="6"/>
      <c r="AM792" s="6"/>
      <c r="AN792" s="6"/>
      <c r="AO792" s="6"/>
      <c r="AP792" s="4"/>
    </row>
    <row r="793" spans="7:42" ht="13.2">
      <c r="G793" s="11"/>
      <c r="H793" s="6"/>
      <c r="J793" s="6"/>
      <c r="L793" s="6"/>
      <c r="N793" s="6"/>
      <c r="O793" s="6"/>
      <c r="P793" s="6"/>
      <c r="Q793" s="4"/>
      <c r="X793" s="6"/>
      <c r="Y793" s="6"/>
      <c r="Z793" s="6"/>
      <c r="AE793" s="6"/>
      <c r="AI793" s="6"/>
      <c r="AK793" s="6"/>
      <c r="AM793" s="6"/>
      <c r="AN793" s="6"/>
      <c r="AO793" s="6"/>
      <c r="AP793" s="4"/>
    </row>
    <row r="794" spans="7:42" ht="13.2">
      <c r="G794" s="11"/>
      <c r="H794" s="6"/>
      <c r="J794" s="6"/>
      <c r="L794" s="6"/>
      <c r="N794" s="6"/>
      <c r="O794" s="6"/>
      <c r="P794" s="6"/>
      <c r="Q794" s="4"/>
      <c r="X794" s="6"/>
      <c r="Y794" s="6"/>
      <c r="Z794" s="6"/>
      <c r="AE794" s="6"/>
      <c r="AI794" s="6"/>
      <c r="AK794" s="6"/>
      <c r="AM794" s="6"/>
      <c r="AN794" s="6"/>
      <c r="AO794" s="6"/>
      <c r="AP794" s="4"/>
    </row>
    <row r="795" spans="7:42" ht="13.2">
      <c r="G795" s="11"/>
      <c r="H795" s="6"/>
      <c r="J795" s="6"/>
      <c r="L795" s="6"/>
      <c r="N795" s="6"/>
      <c r="O795" s="6"/>
      <c r="P795" s="6"/>
      <c r="Q795" s="4"/>
      <c r="X795" s="6"/>
      <c r="Y795" s="6"/>
      <c r="Z795" s="6"/>
      <c r="AE795" s="6"/>
      <c r="AI795" s="6"/>
      <c r="AK795" s="6"/>
      <c r="AM795" s="6"/>
      <c r="AN795" s="6"/>
      <c r="AO795" s="6"/>
      <c r="AP795" s="4"/>
    </row>
    <row r="796" spans="7:42" ht="13.2">
      <c r="G796" s="11"/>
      <c r="H796" s="6"/>
      <c r="J796" s="6"/>
      <c r="L796" s="6"/>
      <c r="N796" s="6"/>
      <c r="O796" s="6"/>
      <c r="P796" s="6"/>
      <c r="Q796" s="4"/>
      <c r="X796" s="6"/>
      <c r="Y796" s="6"/>
      <c r="Z796" s="6"/>
      <c r="AE796" s="6"/>
      <c r="AI796" s="6"/>
      <c r="AK796" s="6"/>
      <c r="AM796" s="6"/>
      <c r="AN796" s="6"/>
      <c r="AO796" s="6"/>
      <c r="AP796" s="4"/>
    </row>
    <row r="797" spans="7:42" ht="13.2">
      <c r="G797" s="11"/>
      <c r="H797" s="6"/>
      <c r="J797" s="6"/>
      <c r="L797" s="6"/>
      <c r="N797" s="6"/>
      <c r="O797" s="6"/>
      <c r="P797" s="6"/>
      <c r="Q797" s="4"/>
      <c r="X797" s="6"/>
      <c r="Y797" s="6"/>
      <c r="Z797" s="6"/>
      <c r="AE797" s="6"/>
      <c r="AI797" s="6"/>
      <c r="AK797" s="6"/>
      <c r="AM797" s="6"/>
      <c r="AN797" s="6"/>
      <c r="AO797" s="6"/>
      <c r="AP797" s="4"/>
    </row>
    <row r="798" spans="7:42" ht="13.2">
      <c r="G798" s="11"/>
      <c r="H798" s="6"/>
      <c r="J798" s="6"/>
      <c r="L798" s="6"/>
      <c r="N798" s="6"/>
      <c r="O798" s="6"/>
      <c r="P798" s="6"/>
      <c r="Q798" s="4"/>
      <c r="X798" s="6"/>
      <c r="Y798" s="6"/>
      <c r="Z798" s="6"/>
      <c r="AE798" s="6"/>
      <c r="AI798" s="6"/>
      <c r="AK798" s="6"/>
      <c r="AM798" s="6"/>
      <c r="AN798" s="6"/>
      <c r="AO798" s="6"/>
      <c r="AP798" s="4"/>
    </row>
    <row r="799" spans="7:42" ht="13.2">
      <c r="G799" s="11"/>
      <c r="H799" s="6"/>
      <c r="J799" s="6"/>
      <c r="L799" s="6"/>
      <c r="N799" s="6"/>
      <c r="O799" s="6"/>
      <c r="P799" s="6"/>
      <c r="Q799" s="4"/>
      <c r="X799" s="6"/>
      <c r="Y799" s="6"/>
      <c r="Z799" s="6"/>
      <c r="AE799" s="6"/>
      <c r="AI799" s="6"/>
      <c r="AK799" s="6"/>
      <c r="AM799" s="6"/>
      <c r="AN799" s="6"/>
      <c r="AO799" s="6"/>
      <c r="AP799" s="4"/>
    </row>
    <row r="800" spans="7:42" ht="13.2">
      <c r="G800" s="11"/>
      <c r="H800" s="6"/>
      <c r="J800" s="6"/>
      <c r="L800" s="6"/>
      <c r="N800" s="6"/>
      <c r="O800" s="6"/>
      <c r="P800" s="6"/>
      <c r="Q800" s="4"/>
      <c r="X800" s="6"/>
      <c r="Y800" s="6"/>
      <c r="Z800" s="6"/>
      <c r="AE800" s="6"/>
      <c r="AI800" s="6"/>
      <c r="AK800" s="6"/>
      <c r="AM800" s="6"/>
      <c r="AN800" s="6"/>
      <c r="AO800" s="6"/>
      <c r="AP800" s="4"/>
    </row>
    <row r="801" spans="7:42" ht="13.2">
      <c r="G801" s="11"/>
      <c r="H801" s="6"/>
      <c r="J801" s="6"/>
      <c r="L801" s="6"/>
      <c r="N801" s="6"/>
      <c r="O801" s="6"/>
      <c r="P801" s="6"/>
      <c r="Q801" s="4"/>
      <c r="X801" s="6"/>
      <c r="Y801" s="6"/>
      <c r="Z801" s="6"/>
      <c r="AE801" s="6"/>
      <c r="AI801" s="6"/>
      <c r="AK801" s="6"/>
      <c r="AM801" s="6"/>
      <c r="AN801" s="6"/>
      <c r="AO801" s="6"/>
      <c r="AP801" s="4"/>
    </row>
    <row r="802" spans="7:42" ht="13.2">
      <c r="G802" s="11"/>
      <c r="H802" s="6"/>
      <c r="J802" s="6"/>
      <c r="L802" s="6"/>
      <c r="N802" s="6"/>
      <c r="O802" s="6"/>
      <c r="P802" s="6"/>
      <c r="Q802" s="4"/>
      <c r="X802" s="6"/>
      <c r="Y802" s="6"/>
      <c r="Z802" s="6"/>
      <c r="AE802" s="6"/>
      <c r="AI802" s="6"/>
      <c r="AK802" s="6"/>
      <c r="AM802" s="6"/>
      <c r="AN802" s="6"/>
      <c r="AO802" s="6"/>
      <c r="AP802" s="4"/>
    </row>
    <row r="803" spans="7:42" ht="13.2">
      <c r="G803" s="11"/>
      <c r="H803" s="6"/>
      <c r="J803" s="6"/>
      <c r="L803" s="6"/>
      <c r="N803" s="6"/>
      <c r="O803" s="6"/>
      <c r="P803" s="6"/>
      <c r="Q803" s="4"/>
      <c r="X803" s="6"/>
      <c r="Y803" s="6"/>
      <c r="Z803" s="6"/>
      <c r="AE803" s="6"/>
      <c r="AI803" s="6"/>
      <c r="AK803" s="6"/>
      <c r="AM803" s="6"/>
      <c r="AN803" s="6"/>
      <c r="AO803" s="6"/>
      <c r="AP803" s="4"/>
    </row>
    <row r="804" spans="7:42" ht="13.2">
      <c r="G804" s="11"/>
      <c r="H804" s="6"/>
      <c r="J804" s="6"/>
      <c r="L804" s="6"/>
      <c r="N804" s="6"/>
      <c r="O804" s="6"/>
      <c r="P804" s="6"/>
      <c r="Q804" s="4"/>
      <c r="X804" s="6"/>
      <c r="Y804" s="6"/>
      <c r="Z804" s="6"/>
      <c r="AE804" s="6"/>
      <c r="AI804" s="6"/>
      <c r="AK804" s="6"/>
      <c r="AM804" s="6"/>
      <c r="AN804" s="6"/>
      <c r="AO804" s="6"/>
      <c r="AP804" s="4"/>
    </row>
    <row r="805" spans="7:42" ht="13.2">
      <c r="G805" s="11"/>
      <c r="H805" s="6"/>
      <c r="J805" s="6"/>
      <c r="L805" s="6"/>
      <c r="N805" s="6"/>
      <c r="O805" s="6"/>
      <c r="P805" s="6"/>
      <c r="Q805" s="4"/>
      <c r="X805" s="6"/>
      <c r="Y805" s="6"/>
      <c r="Z805" s="6"/>
      <c r="AE805" s="6"/>
      <c r="AI805" s="6"/>
      <c r="AK805" s="6"/>
      <c r="AM805" s="6"/>
      <c r="AN805" s="6"/>
      <c r="AO805" s="6"/>
      <c r="AP805" s="4"/>
    </row>
    <row r="806" spans="7:42" ht="13.2">
      <c r="G806" s="11"/>
      <c r="H806" s="6"/>
      <c r="J806" s="6"/>
      <c r="L806" s="6"/>
      <c r="N806" s="6"/>
      <c r="O806" s="6"/>
      <c r="P806" s="6"/>
      <c r="Q806" s="4"/>
      <c r="X806" s="6"/>
      <c r="Y806" s="6"/>
      <c r="Z806" s="6"/>
      <c r="AE806" s="6"/>
      <c r="AI806" s="6"/>
      <c r="AK806" s="6"/>
      <c r="AM806" s="6"/>
      <c r="AN806" s="6"/>
      <c r="AO806" s="6"/>
      <c r="AP806" s="4"/>
    </row>
    <row r="807" spans="7:42" ht="13.2">
      <c r="G807" s="11"/>
      <c r="H807" s="6"/>
      <c r="J807" s="6"/>
      <c r="L807" s="6"/>
      <c r="N807" s="6"/>
      <c r="O807" s="6"/>
      <c r="P807" s="6"/>
      <c r="Q807" s="4"/>
      <c r="X807" s="6"/>
      <c r="Y807" s="6"/>
      <c r="Z807" s="6"/>
      <c r="AE807" s="6"/>
      <c r="AI807" s="6"/>
      <c r="AK807" s="6"/>
      <c r="AM807" s="6"/>
      <c r="AN807" s="6"/>
      <c r="AO807" s="6"/>
      <c r="AP807" s="4"/>
    </row>
    <row r="808" spans="7:42" ht="13.2">
      <c r="G808" s="11"/>
      <c r="H808" s="6"/>
      <c r="J808" s="6"/>
      <c r="L808" s="6"/>
      <c r="N808" s="6"/>
      <c r="O808" s="6"/>
      <c r="P808" s="6"/>
      <c r="Q808" s="4"/>
      <c r="X808" s="6"/>
      <c r="Y808" s="6"/>
      <c r="Z808" s="6"/>
      <c r="AE808" s="6"/>
      <c r="AI808" s="6"/>
      <c r="AK808" s="6"/>
      <c r="AM808" s="6"/>
      <c r="AN808" s="6"/>
      <c r="AO808" s="6"/>
      <c r="AP808" s="4"/>
    </row>
    <row r="809" spans="7:42" ht="13.2">
      <c r="G809" s="11"/>
      <c r="H809" s="6"/>
      <c r="J809" s="6"/>
      <c r="L809" s="6"/>
      <c r="N809" s="6"/>
      <c r="O809" s="6"/>
      <c r="P809" s="6"/>
      <c r="Q809" s="4"/>
      <c r="X809" s="6"/>
      <c r="Y809" s="6"/>
      <c r="Z809" s="6"/>
      <c r="AE809" s="6"/>
      <c r="AI809" s="6"/>
      <c r="AK809" s="6"/>
      <c r="AM809" s="6"/>
      <c r="AN809" s="6"/>
      <c r="AO809" s="6"/>
      <c r="AP809" s="4"/>
    </row>
    <row r="810" spans="7:42" ht="13.2">
      <c r="G810" s="11"/>
      <c r="H810" s="6"/>
      <c r="J810" s="6"/>
      <c r="L810" s="6"/>
      <c r="N810" s="6"/>
      <c r="O810" s="6"/>
      <c r="P810" s="6"/>
      <c r="Q810" s="4"/>
      <c r="X810" s="6"/>
      <c r="Y810" s="6"/>
      <c r="Z810" s="6"/>
      <c r="AE810" s="6"/>
      <c r="AI810" s="6"/>
      <c r="AK810" s="6"/>
      <c r="AM810" s="6"/>
      <c r="AN810" s="6"/>
      <c r="AO810" s="6"/>
      <c r="AP810" s="4"/>
    </row>
    <row r="811" spans="7:42" ht="13.2">
      <c r="G811" s="11"/>
      <c r="H811" s="6"/>
      <c r="J811" s="6"/>
      <c r="L811" s="6"/>
      <c r="N811" s="6"/>
      <c r="O811" s="6"/>
      <c r="P811" s="6"/>
      <c r="Q811" s="4"/>
      <c r="X811" s="6"/>
      <c r="Y811" s="6"/>
      <c r="Z811" s="6"/>
      <c r="AE811" s="6"/>
      <c r="AI811" s="6"/>
      <c r="AK811" s="6"/>
      <c r="AM811" s="6"/>
      <c r="AN811" s="6"/>
      <c r="AO811" s="6"/>
      <c r="AP811" s="4"/>
    </row>
    <row r="812" spans="7:42" ht="13.2">
      <c r="G812" s="11"/>
      <c r="H812" s="6"/>
      <c r="J812" s="6"/>
      <c r="L812" s="6"/>
      <c r="N812" s="6"/>
      <c r="O812" s="6"/>
      <c r="P812" s="6"/>
      <c r="Q812" s="4"/>
      <c r="X812" s="6"/>
      <c r="Y812" s="6"/>
      <c r="Z812" s="6"/>
      <c r="AE812" s="6"/>
      <c r="AI812" s="6"/>
      <c r="AK812" s="6"/>
      <c r="AM812" s="6"/>
      <c r="AN812" s="6"/>
      <c r="AO812" s="6"/>
      <c r="AP812" s="4"/>
    </row>
    <row r="813" spans="7:42" ht="13.2">
      <c r="G813" s="11"/>
      <c r="H813" s="6"/>
      <c r="J813" s="6"/>
      <c r="L813" s="6"/>
      <c r="N813" s="6"/>
      <c r="O813" s="6"/>
      <c r="P813" s="6"/>
      <c r="Q813" s="4"/>
      <c r="X813" s="6"/>
      <c r="Y813" s="6"/>
      <c r="Z813" s="6"/>
      <c r="AE813" s="6"/>
      <c r="AI813" s="6"/>
      <c r="AK813" s="6"/>
      <c r="AM813" s="6"/>
      <c r="AN813" s="6"/>
      <c r="AO813" s="6"/>
      <c r="AP813" s="4"/>
    </row>
    <row r="814" spans="7:42" ht="13.2">
      <c r="G814" s="11"/>
      <c r="H814" s="6"/>
      <c r="J814" s="6"/>
      <c r="L814" s="6"/>
      <c r="N814" s="6"/>
      <c r="O814" s="6"/>
      <c r="P814" s="6"/>
      <c r="Q814" s="4"/>
      <c r="X814" s="6"/>
      <c r="Y814" s="6"/>
      <c r="Z814" s="6"/>
      <c r="AE814" s="6"/>
      <c r="AI814" s="6"/>
      <c r="AK814" s="6"/>
      <c r="AM814" s="6"/>
      <c r="AN814" s="6"/>
      <c r="AO814" s="6"/>
      <c r="AP814" s="4"/>
    </row>
    <row r="815" spans="7:42" ht="13.2">
      <c r="G815" s="11"/>
      <c r="H815" s="6"/>
      <c r="J815" s="6"/>
      <c r="L815" s="6"/>
      <c r="N815" s="6"/>
      <c r="O815" s="6"/>
      <c r="P815" s="6"/>
      <c r="Q815" s="4"/>
      <c r="X815" s="6"/>
      <c r="Y815" s="6"/>
      <c r="Z815" s="6"/>
      <c r="AE815" s="6"/>
      <c r="AI815" s="6"/>
      <c r="AK815" s="6"/>
      <c r="AM815" s="6"/>
      <c r="AN815" s="6"/>
      <c r="AO815" s="6"/>
      <c r="AP815" s="4"/>
    </row>
    <row r="816" spans="7:42" ht="13.2">
      <c r="G816" s="11"/>
      <c r="H816" s="6"/>
      <c r="J816" s="6"/>
      <c r="L816" s="6"/>
      <c r="N816" s="6"/>
      <c r="O816" s="6"/>
      <c r="P816" s="6"/>
      <c r="Q816" s="4"/>
      <c r="X816" s="6"/>
      <c r="Y816" s="6"/>
      <c r="Z816" s="6"/>
      <c r="AE816" s="6"/>
      <c r="AI816" s="6"/>
      <c r="AK816" s="6"/>
      <c r="AM816" s="6"/>
      <c r="AN816" s="6"/>
      <c r="AO816" s="6"/>
      <c r="AP816" s="4"/>
    </row>
    <row r="817" spans="7:42" ht="13.2">
      <c r="G817" s="11"/>
      <c r="H817" s="6"/>
      <c r="J817" s="6"/>
      <c r="L817" s="6"/>
      <c r="N817" s="6"/>
      <c r="O817" s="6"/>
      <c r="P817" s="6"/>
      <c r="Q817" s="4"/>
      <c r="X817" s="6"/>
      <c r="Y817" s="6"/>
      <c r="Z817" s="6"/>
      <c r="AE817" s="6"/>
      <c r="AI817" s="6"/>
      <c r="AK817" s="6"/>
      <c r="AM817" s="6"/>
      <c r="AN817" s="6"/>
      <c r="AO817" s="6"/>
      <c r="AP817" s="4"/>
    </row>
    <row r="818" spans="7:42" ht="13.2">
      <c r="G818" s="11"/>
      <c r="H818" s="6"/>
      <c r="J818" s="6"/>
      <c r="L818" s="6"/>
      <c r="N818" s="6"/>
      <c r="O818" s="6"/>
      <c r="P818" s="6"/>
      <c r="Q818" s="4"/>
      <c r="X818" s="6"/>
      <c r="Y818" s="6"/>
      <c r="Z818" s="6"/>
      <c r="AE818" s="6"/>
      <c r="AI818" s="6"/>
      <c r="AK818" s="6"/>
      <c r="AM818" s="6"/>
      <c r="AN818" s="6"/>
      <c r="AO818" s="6"/>
      <c r="AP818" s="4"/>
    </row>
    <row r="819" spans="7:42" ht="13.2">
      <c r="G819" s="11"/>
      <c r="H819" s="6"/>
      <c r="J819" s="6"/>
      <c r="L819" s="6"/>
      <c r="N819" s="6"/>
      <c r="O819" s="6"/>
      <c r="P819" s="6"/>
      <c r="Q819" s="4"/>
      <c r="X819" s="6"/>
      <c r="Y819" s="6"/>
      <c r="Z819" s="6"/>
      <c r="AE819" s="6"/>
      <c r="AI819" s="6"/>
      <c r="AK819" s="6"/>
      <c r="AM819" s="6"/>
      <c r="AN819" s="6"/>
      <c r="AO819" s="6"/>
      <c r="AP819" s="4"/>
    </row>
    <row r="820" spans="7:42" ht="13.2">
      <c r="G820" s="11"/>
      <c r="H820" s="6"/>
      <c r="J820" s="6"/>
      <c r="L820" s="6"/>
      <c r="N820" s="6"/>
      <c r="O820" s="6"/>
      <c r="P820" s="6"/>
      <c r="Q820" s="4"/>
      <c r="X820" s="6"/>
      <c r="Y820" s="6"/>
      <c r="Z820" s="6"/>
      <c r="AE820" s="6"/>
      <c r="AI820" s="6"/>
      <c r="AK820" s="6"/>
      <c r="AM820" s="6"/>
      <c r="AN820" s="6"/>
      <c r="AO820" s="6"/>
      <c r="AP820" s="4"/>
    </row>
    <row r="821" spans="7:42" ht="13.2">
      <c r="G821" s="11"/>
      <c r="H821" s="6"/>
      <c r="J821" s="6"/>
      <c r="L821" s="6"/>
      <c r="N821" s="6"/>
      <c r="O821" s="6"/>
      <c r="P821" s="6"/>
      <c r="Q821" s="4"/>
      <c r="X821" s="6"/>
      <c r="Y821" s="6"/>
      <c r="Z821" s="6"/>
      <c r="AE821" s="6"/>
      <c r="AI821" s="6"/>
      <c r="AK821" s="6"/>
      <c r="AM821" s="6"/>
      <c r="AN821" s="6"/>
      <c r="AO821" s="6"/>
      <c r="AP821" s="4"/>
    </row>
    <row r="822" spans="7:42" ht="13.2">
      <c r="G822" s="11"/>
      <c r="H822" s="6"/>
      <c r="J822" s="6"/>
      <c r="L822" s="6"/>
      <c r="N822" s="6"/>
      <c r="O822" s="6"/>
      <c r="P822" s="6"/>
      <c r="Q822" s="4"/>
      <c r="X822" s="6"/>
      <c r="Y822" s="6"/>
      <c r="Z822" s="6"/>
      <c r="AE822" s="6"/>
      <c r="AI822" s="6"/>
      <c r="AK822" s="6"/>
      <c r="AM822" s="6"/>
      <c r="AN822" s="6"/>
      <c r="AO822" s="6"/>
      <c r="AP822" s="4"/>
    </row>
    <row r="823" spans="7:42" ht="13.2">
      <c r="G823" s="11"/>
      <c r="H823" s="6"/>
      <c r="J823" s="6"/>
      <c r="L823" s="6"/>
      <c r="N823" s="6"/>
      <c r="O823" s="6"/>
      <c r="P823" s="6"/>
      <c r="Q823" s="4"/>
      <c r="X823" s="6"/>
      <c r="Y823" s="6"/>
      <c r="Z823" s="6"/>
      <c r="AE823" s="6"/>
      <c r="AI823" s="6"/>
      <c r="AK823" s="6"/>
      <c r="AM823" s="6"/>
      <c r="AN823" s="6"/>
      <c r="AO823" s="6"/>
      <c r="AP823" s="4"/>
    </row>
    <row r="824" spans="7:42" ht="13.2">
      <c r="G824" s="11"/>
      <c r="H824" s="6"/>
      <c r="J824" s="6"/>
      <c r="L824" s="6"/>
      <c r="N824" s="6"/>
      <c r="O824" s="6"/>
      <c r="P824" s="6"/>
      <c r="Q824" s="4"/>
      <c r="X824" s="6"/>
      <c r="Y824" s="6"/>
      <c r="Z824" s="6"/>
      <c r="AE824" s="6"/>
      <c r="AI824" s="6"/>
      <c r="AK824" s="6"/>
      <c r="AM824" s="6"/>
      <c r="AN824" s="6"/>
      <c r="AO824" s="6"/>
      <c r="AP824" s="4"/>
    </row>
    <row r="825" spans="7:42" ht="13.2">
      <c r="G825" s="11"/>
      <c r="H825" s="6"/>
      <c r="J825" s="6"/>
      <c r="L825" s="6"/>
      <c r="N825" s="6"/>
      <c r="O825" s="6"/>
      <c r="P825" s="6"/>
      <c r="Q825" s="4"/>
      <c r="X825" s="6"/>
      <c r="Y825" s="6"/>
      <c r="Z825" s="6"/>
      <c r="AE825" s="6"/>
      <c r="AI825" s="6"/>
      <c r="AK825" s="6"/>
      <c r="AM825" s="6"/>
      <c r="AN825" s="6"/>
      <c r="AO825" s="6"/>
      <c r="AP825" s="4"/>
    </row>
    <row r="826" spans="7:42" ht="13.2">
      <c r="G826" s="11"/>
      <c r="H826" s="6"/>
      <c r="J826" s="6"/>
      <c r="L826" s="6"/>
      <c r="N826" s="6"/>
      <c r="O826" s="6"/>
      <c r="P826" s="6"/>
      <c r="Q826" s="4"/>
      <c r="X826" s="6"/>
      <c r="Y826" s="6"/>
      <c r="Z826" s="6"/>
      <c r="AE826" s="6"/>
      <c r="AI826" s="6"/>
      <c r="AK826" s="6"/>
      <c r="AM826" s="6"/>
      <c r="AN826" s="6"/>
      <c r="AO826" s="6"/>
      <c r="AP826" s="4"/>
    </row>
    <row r="827" spans="7:42" ht="13.2">
      <c r="G827" s="11"/>
      <c r="H827" s="6"/>
      <c r="J827" s="6"/>
      <c r="L827" s="6"/>
      <c r="N827" s="6"/>
      <c r="O827" s="6"/>
      <c r="P827" s="6"/>
      <c r="Q827" s="4"/>
      <c r="X827" s="6"/>
      <c r="Y827" s="6"/>
      <c r="Z827" s="6"/>
      <c r="AE827" s="6"/>
      <c r="AI827" s="6"/>
      <c r="AK827" s="6"/>
      <c r="AM827" s="6"/>
      <c r="AN827" s="6"/>
      <c r="AO827" s="6"/>
      <c r="AP827" s="4"/>
    </row>
    <row r="828" spans="7:42" ht="13.2">
      <c r="G828" s="11"/>
      <c r="H828" s="6"/>
      <c r="J828" s="6"/>
      <c r="L828" s="6"/>
      <c r="N828" s="6"/>
      <c r="O828" s="6"/>
      <c r="P828" s="6"/>
      <c r="Q828" s="4"/>
      <c r="X828" s="6"/>
      <c r="Y828" s="6"/>
      <c r="Z828" s="6"/>
      <c r="AE828" s="6"/>
      <c r="AI828" s="6"/>
      <c r="AK828" s="6"/>
      <c r="AM828" s="6"/>
      <c r="AN828" s="6"/>
      <c r="AO828" s="6"/>
      <c r="AP828" s="4"/>
    </row>
    <row r="829" spans="7:42" ht="13.2">
      <c r="G829" s="11"/>
      <c r="H829" s="6"/>
      <c r="J829" s="6"/>
      <c r="L829" s="6"/>
      <c r="N829" s="6"/>
      <c r="O829" s="6"/>
      <c r="P829" s="6"/>
      <c r="Q829" s="4"/>
      <c r="X829" s="6"/>
      <c r="Y829" s="6"/>
      <c r="Z829" s="6"/>
      <c r="AE829" s="6"/>
      <c r="AI829" s="6"/>
      <c r="AK829" s="6"/>
      <c r="AM829" s="6"/>
      <c r="AN829" s="6"/>
      <c r="AO829" s="6"/>
      <c r="AP829" s="4"/>
    </row>
    <row r="830" spans="7:42" ht="13.2">
      <c r="G830" s="11"/>
      <c r="H830" s="6"/>
      <c r="J830" s="6"/>
      <c r="L830" s="6"/>
      <c r="N830" s="6"/>
      <c r="O830" s="6"/>
      <c r="P830" s="6"/>
      <c r="Q830" s="4"/>
      <c r="X830" s="6"/>
      <c r="Y830" s="6"/>
      <c r="Z830" s="6"/>
      <c r="AE830" s="6"/>
      <c r="AI830" s="6"/>
      <c r="AK830" s="6"/>
      <c r="AM830" s="6"/>
      <c r="AN830" s="6"/>
      <c r="AO830" s="6"/>
      <c r="AP830" s="4"/>
    </row>
    <row r="831" spans="7:42" ht="13.2">
      <c r="G831" s="11"/>
      <c r="H831" s="6"/>
      <c r="J831" s="6"/>
      <c r="L831" s="6"/>
      <c r="N831" s="6"/>
      <c r="O831" s="6"/>
      <c r="P831" s="6"/>
      <c r="Q831" s="4"/>
      <c r="X831" s="6"/>
      <c r="Y831" s="6"/>
      <c r="Z831" s="6"/>
      <c r="AE831" s="6"/>
      <c r="AI831" s="6"/>
      <c r="AK831" s="6"/>
      <c r="AM831" s="6"/>
      <c r="AN831" s="6"/>
      <c r="AO831" s="6"/>
      <c r="AP831" s="4"/>
    </row>
    <row r="832" spans="7:42" ht="13.2">
      <c r="G832" s="11"/>
      <c r="H832" s="6"/>
      <c r="J832" s="6"/>
      <c r="L832" s="6"/>
      <c r="N832" s="6"/>
      <c r="O832" s="6"/>
      <c r="P832" s="6"/>
      <c r="Q832" s="4"/>
      <c r="X832" s="6"/>
      <c r="Y832" s="6"/>
      <c r="Z832" s="6"/>
      <c r="AE832" s="6"/>
      <c r="AI832" s="6"/>
      <c r="AK832" s="6"/>
      <c r="AM832" s="6"/>
      <c r="AN832" s="6"/>
      <c r="AO832" s="6"/>
      <c r="AP832" s="4"/>
    </row>
    <row r="833" spans="7:42" ht="13.2">
      <c r="G833" s="11"/>
      <c r="H833" s="6"/>
      <c r="J833" s="6"/>
      <c r="L833" s="6"/>
      <c r="N833" s="6"/>
      <c r="O833" s="6"/>
      <c r="P833" s="6"/>
      <c r="Q833" s="4"/>
      <c r="X833" s="6"/>
      <c r="Y833" s="6"/>
      <c r="Z833" s="6"/>
      <c r="AE833" s="6"/>
      <c r="AI833" s="6"/>
      <c r="AK833" s="6"/>
      <c r="AM833" s="6"/>
      <c r="AN833" s="6"/>
      <c r="AO833" s="6"/>
      <c r="AP833" s="4"/>
    </row>
    <row r="834" spans="7:42" ht="13.2">
      <c r="G834" s="11"/>
      <c r="H834" s="6"/>
      <c r="J834" s="6"/>
      <c r="L834" s="6"/>
      <c r="N834" s="6"/>
      <c r="O834" s="6"/>
      <c r="P834" s="6"/>
      <c r="Q834" s="4"/>
      <c r="X834" s="6"/>
      <c r="Y834" s="6"/>
      <c r="Z834" s="6"/>
      <c r="AE834" s="6"/>
      <c r="AI834" s="6"/>
      <c r="AK834" s="6"/>
      <c r="AM834" s="6"/>
      <c r="AN834" s="6"/>
      <c r="AO834" s="6"/>
      <c r="AP834" s="4"/>
    </row>
    <row r="835" spans="7:42" ht="13.2">
      <c r="G835" s="11"/>
      <c r="H835" s="6"/>
      <c r="J835" s="6"/>
      <c r="L835" s="6"/>
      <c r="N835" s="6"/>
      <c r="O835" s="6"/>
      <c r="P835" s="6"/>
      <c r="Q835" s="4"/>
      <c r="X835" s="6"/>
      <c r="Y835" s="6"/>
      <c r="Z835" s="6"/>
      <c r="AE835" s="6"/>
      <c r="AI835" s="6"/>
      <c r="AK835" s="6"/>
      <c r="AM835" s="6"/>
      <c r="AN835" s="6"/>
      <c r="AO835" s="6"/>
      <c r="AP835" s="4"/>
    </row>
    <row r="836" spans="7:42" ht="13.2">
      <c r="G836" s="11"/>
      <c r="H836" s="6"/>
      <c r="J836" s="6"/>
      <c r="L836" s="6"/>
      <c r="N836" s="6"/>
      <c r="O836" s="6"/>
      <c r="P836" s="6"/>
      <c r="Q836" s="4"/>
      <c r="X836" s="6"/>
      <c r="Y836" s="6"/>
      <c r="Z836" s="6"/>
      <c r="AE836" s="6"/>
      <c r="AI836" s="6"/>
      <c r="AK836" s="6"/>
      <c r="AM836" s="6"/>
      <c r="AN836" s="6"/>
      <c r="AO836" s="6"/>
      <c r="AP836" s="4"/>
    </row>
    <row r="837" spans="7:42" ht="13.2">
      <c r="G837" s="11"/>
      <c r="H837" s="6"/>
      <c r="J837" s="6"/>
      <c r="L837" s="6"/>
      <c r="N837" s="6"/>
      <c r="O837" s="6"/>
      <c r="P837" s="6"/>
      <c r="Q837" s="4"/>
      <c r="X837" s="6"/>
      <c r="Y837" s="6"/>
      <c r="Z837" s="6"/>
      <c r="AE837" s="6"/>
      <c r="AI837" s="6"/>
      <c r="AK837" s="6"/>
      <c r="AM837" s="6"/>
      <c r="AN837" s="6"/>
      <c r="AO837" s="6"/>
      <c r="AP837" s="4"/>
    </row>
    <row r="838" spans="7:42" ht="13.2">
      <c r="G838" s="11"/>
      <c r="H838" s="6"/>
      <c r="J838" s="6"/>
      <c r="L838" s="6"/>
      <c r="N838" s="6"/>
      <c r="O838" s="6"/>
      <c r="P838" s="6"/>
      <c r="Q838" s="4"/>
      <c r="X838" s="6"/>
      <c r="Y838" s="6"/>
      <c r="Z838" s="6"/>
      <c r="AE838" s="6"/>
      <c r="AI838" s="6"/>
      <c r="AK838" s="6"/>
      <c r="AM838" s="6"/>
      <c r="AN838" s="6"/>
      <c r="AO838" s="6"/>
      <c r="AP838" s="4"/>
    </row>
    <row r="839" spans="7:42" ht="13.2">
      <c r="G839" s="11"/>
      <c r="H839" s="6"/>
      <c r="J839" s="6"/>
      <c r="L839" s="6"/>
      <c r="N839" s="6"/>
      <c r="O839" s="6"/>
      <c r="P839" s="6"/>
      <c r="Q839" s="4"/>
      <c r="X839" s="6"/>
      <c r="Y839" s="6"/>
      <c r="Z839" s="6"/>
      <c r="AE839" s="6"/>
      <c r="AI839" s="6"/>
      <c r="AK839" s="6"/>
      <c r="AM839" s="6"/>
      <c r="AN839" s="6"/>
      <c r="AO839" s="6"/>
      <c r="AP839" s="4"/>
    </row>
    <row r="840" spans="7:42" ht="13.2">
      <c r="G840" s="11"/>
      <c r="H840" s="6"/>
      <c r="J840" s="6"/>
      <c r="L840" s="6"/>
      <c r="N840" s="6"/>
      <c r="O840" s="6"/>
      <c r="P840" s="6"/>
      <c r="Q840" s="4"/>
      <c r="X840" s="6"/>
      <c r="Y840" s="6"/>
      <c r="Z840" s="6"/>
      <c r="AE840" s="6"/>
      <c r="AI840" s="6"/>
      <c r="AK840" s="6"/>
      <c r="AM840" s="6"/>
      <c r="AN840" s="6"/>
      <c r="AO840" s="6"/>
      <c r="AP840" s="4"/>
    </row>
    <row r="841" spans="7:42" ht="13.2">
      <c r="G841" s="11"/>
      <c r="H841" s="6"/>
      <c r="J841" s="6"/>
      <c r="L841" s="6"/>
      <c r="N841" s="6"/>
      <c r="O841" s="6"/>
      <c r="P841" s="6"/>
      <c r="Q841" s="4"/>
      <c r="X841" s="6"/>
      <c r="Y841" s="6"/>
      <c r="Z841" s="6"/>
      <c r="AE841" s="6"/>
      <c r="AI841" s="6"/>
      <c r="AK841" s="6"/>
      <c r="AM841" s="6"/>
      <c r="AN841" s="6"/>
      <c r="AO841" s="6"/>
      <c r="AP841" s="4"/>
    </row>
    <row r="842" spans="7:42" ht="13.2">
      <c r="G842" s="11"/>
      <c r="H842" s="6"/>
      <c r="J842" s="6"/>
      <c r="L842" s="6"/>
      <c r="N842" s="6"/>
      <c r="O842" s="6"/>
      <c r="P842" s="6"/>
      <c r="Q842" s="4"/>
      <c r="X842" s="6"/>
      <c r="Y842" s="6"/>
      <c r="Z842" s="6"/>
      <c r="AE842" s="6"/>
      <c r="AI842" s="6"/>
      <c r="AK842" s="6"/>
      <c r="AM842" s="6"/>
      <c r="AN842" s="6"/>
      <c r="AO842" s="6"/>
      <c r="AP842" s="4"/>
    </row>
    <row r="843" spans="7:42" ht="13.2">
      <c r="G843" s="11"/>
      <c r="H843" s="6"/>
      <c r="J843" s="6"/>
      <c r="L843" s="6"/>
      <c r="N843" s="6"/>
      <c r="O843" s="6"/>
      <c r="P843" s="6"/>
      <c r="Q843" s="4"/>
      <c r="X843" s="6"/>
      <c r="Y843" s="6"/>
      <c r="Z843" s="6"/>
      <c r="AE843" s="6"/>
      <c r="AI843" s="6"/>
      <c r="AK843" s="6"/>
      <c r="AM843" s="6"/>
      <c r="AN843" s="6"/>
      <c r="AO843" s="6"/>
      <c r="AP843" s="4"/>
    </row>
    <row r="844" spans="7:42" ht="13.2">
      <c r="G844" s="11"/>
      <c r="H844" s="6"/>
      <c r="J844" s="6"/>
      <c r="L844" s="6"/>
      <c r="N844" s="6"/>
      <c r="O844" s="6"/>
      <c r="P844" s="6"/>
      <c r="Q844" s="4"/>
      <c r="X844" s="6"/>
      <c r="Y844" s="6"/>
      <c r="Z844" s="6"/>
      <c r="AE844" s="6"/>
      <c r="AI844" s="6"/>
      <c r="AK844" s="6"/>
      <c r="AM844" s="6"/>
      <c r="AN844" s="6"/>
      <c r="AO844" s="6"/>
      <c r="AP844" s="4"/>
    </row>
    <row r="845" spans="7:42" ht="13.2">
      <c r="G845" s="11"/>
      <c r="H845" s="6"/>
      <c r="J845" s="6"/>
      <c r="L845" s="6"/>
      <c r="N845" s="6"/>
      <c r="O845" s="6"/>
      <c r="P845" s="6"/>
      <c r="Q845" s="4"/>
      <c r="X845" s="6"/>
      <c r="Y845" s="6"/>
      <c r="Z845" s="6"/>
      <c r="AE845" s="6"/>
      <c r="AI845" s="6"/>
      <c r="AK845" s="6"/>
      <c r="AM845" s="6"/>
      <c r="AN845" s="6"/>
      <c r="AO845" s="6"/>
      <c r="AP845" s="4"/>
    </row>
    <row r="846" spans="7:42" ht="13.2">
      <c r="G846" s="11"/>
      <c r="H846" s="6"/>
      <c r="J846" s="6"/>
      <c r="L846" s="6"/>
      <c r="N846" s="6"/>
      <c r="O846" s="6"/>
      <c r="P846" s="6"/>
      <c r="Q846" s="4"/>
      <c r="X846" s="6"/>
      <c r="Y846" s="6"/>
      <c r="Z846" s="6"/>
      <c r="AE846" s="6"/>
      <c r="AI846" s="6"/>
      <c r="AK846" s="6"/>
      <c r="AM846" s="6"/>
      <c r="AN846" s="6"/>
      <c r="AO846" s="6"/>
      <c r="AP846" s="4"/>
    </row>
    <row r="847" spans="7:42" ht="13.2">
      <c r="G847" s="11"/>
      <c r="H847" s="6"/>
      <c r="J847" s="6"/>
      <c r="L847" s="6"/>
      <c r="N847" s="6"/>
      <c r="O847" s="6"/>
      <c r="P847" s="6"/>
      <c r="Q847" s="4"/>
      <c r="X847" s="6"/>
      <c r="Y847" s="6"/>
      <c r="Z847" s="6"/>
      <c r="AE847" s="6"/>
      <c r="AI847" s="6"/>
      <c r="AK847" s="6"/>
      <c r="AM847" s="6"/>
      <c r="AN847" s="6"/>
      <c r="AO847" s="6"/>
      <c r="AP847" s="4"/>
    </row>
    <row r="848" spans="7:42" ht="13.2">
      <c r="G848" s="11"/>
      <c r="H848" s="6"/>
      <c r="J848" s="6"/>
      <c r="L848" s="6"/>
      <c r="N848" s="6"/>
      <c r="O848" s="6"/>
      <c r="P848" s="6"/>
      <c r="Q848" s="4"/>
      <c r="X848" s="6"/>
      <c r="Y848" s="6"/>
      <c r="Z848" s="6"/>
      <c r="AE848" s="6"/>
      <c r="AI848" s="6"/>
      <c r="AK848" s="6"/>
      <c r="AM848" s="6"/>
      <c r="AN848" s="6"/>
      <c r="AO848" s="6"/>
      <c r="AP848" s="4"/>
    </row>
    <row r="849" spans="7:42" ht="13.2">
      <c r="G849" s="11"/>
      <c r="H849" s="6"/>
      <c r="J849" s="6"/>
      <c r="L849" s="6"/>
      <c r="N849" s="6"/>
      <c r="O849" s="6"/>
      <c r="P849" s="6"/>
      <c r="Q849" s="4"/>
      <c r="X849" s="6"/>
      <c r="Y849" s="6"/>
      <c r="Z849" s="6"/>
      <c r="AE849" s="6"/>
      <c r="AI849" s="6"/>
      <c r="AK849" s="6"/>
      <c r="AM849" s="6"/>
      <c r="AN849" s="6"/>
      <c r="AO849" s="6"/>
      <c r="AP849" s="4"/>
    </row>
    <row r="850" spans="7:42" ht="13.2">
      <c r="G850" s="11"/>
      <c r="H850" s="6"/>
      <c r="J850" s="6"/>
      <c r="L850" s="6"/>
      <c r="N850" s="6"/>
      <c r="O850" s="6"/>
      <c r="P850" s="6"/>
      <c r="Q850" s="4"/>
      <c r="X850" s="6"/>
      <c r="Y850" s="6"/>
      <c r="Z850" s="6"/>
      <c r="AE850" s="6"/>
      <c r="AI850" s="6"/>
      <c r="AK850" s="6"/>
      <c r="AM850" s="6"/>
      <c r="AN850" s="6"/>
      <c r="AO850" s="6"/>
      <c r="AP850" s="4"/>
    </row>
    <row r="851" spans="7:42" ht="13.2">
      <c r="G851" s="11"/>
      <c r="H851" s="6"/>
      <c r="J851" s="6"/>
      <c r="L851" s="6"/>
      <c r="N851" s="6"/>
      <c r="O851" s="6"/>
      <c r="P851" s="6"/>
      <c r="Q851" s="4"/>
      <c r="X851" s="6"/>
      <c r="Y851" s="6"/>
      <c r="Z851" s="6"/>
      <c r="AE851" s="6"/>
      <c r="AI851" s="6"/>
      <c r="AK851" s="6"/>
      <c r="AM851" s="6"/>
      <c r="AN851" s="6"/>
      <c r="AO851" s="6"/>
      <c r="AP851" s="4"/>
    </row>
    <row r="852" spans="7:42" ht="13.2">
      <c r="G852" s="11"/>
      <c r="H852" s="6"/>
      <c r="J852" s="6"/>
      <c r="L852" s="6"/>
      <c r="N852" s="6"/>
      <c r="O852" s="6"/>
      <c r="P852" s="6"/>
      <c r="Q852" s="4"/>
      <c r="X852" s="6"/>
      <c r="Y852" s="6"/>
      <c r="Z852" s="6"/>
      <c r="AE852" s="6"/>
      <c r="AI852" s="6"/>
      <c r="AK852" s="6"/>
      <c r="AM852" s="6"/>
      <c r="AN852" s="6"/>
      <c r="AO852" s="6"/>
      <c r="AP852" s="4"/>
    </row>
    <row r="853" spans="7:42" ht="13.2">
      <c r="G853" s="11"/>
      <c r="H853" s="6"/>
      <c r="J853" s="6"/>
      <c r="L853" s="6"/>
      <c r="N853" s="6"/>
      <c r="O853" s="6"/>
      <c r="P853" s="6"/>
      <c r="Q853" s="4"/>
      <c r="X853" s="6"/>
      <c r="Y853" s="6"/>
      <c r="Z853" s="6"/>
      <c r="AE853" s="6"/>
      <c r="AI853" s="6"/>
      <c r="AK853" s="6"/>
      <c r="AM853" s="6"/>
      <c r="AN853" s="6"/>
      <c r="AO853" s="6"/>
      <c r="AP853" s="4"/>
    </row>
    <row r="854" spans="7:42" ht="13.2">
      <c r="G854" s="11"/>
      <c r="H854" s="6"/>
      <c r="J854" s="6"/>
      <c r="L854" s="6"/>
      <c r="N854" s="6"/>
      <c r="O854" s="6"/>
      <c r="P854" s="6"/>
      <c r="Q854" s="4"/>
      <c r="X854" s="6"/>
      <c r="Y854" s="6"/>
      <c r="Z854" s="6"/>
      <c r="AE854" s="6"/>
      <c r="AI854" s="6"/>
      <c r="AK854" s="6"/>
      <c r="AM854" s="6"/>
      <c r="AN854" s="6"/>
      <c r="AO854" s="6"/>
      <c r="AP854" s="4"/>
    </row>
    <row r="855" spans="7:42" ht="13.2">
      <c r="G855" s="11"/>
      <c r="H855" s="6"/>
      <c r="J855" s="6"/>
      <c r="L855" s="6"/>
      <c r="N855" s="6"/>
      <c r="O855" s="6"/>
      <c r="P855" s="6"/>
      <c r="Q855" s="4"/>
      <c r="X855" s="6"/>
      <c r="Y855" s="6"/>
      <c r="Z855" s="6"/>
      <c r="AE855" s="6"/>
      <c r="AI855" s="6"/>
      <c r="AK855" s="6"/>
      <c r="AM855" s="6"/>
      <c r="AN855" s="6"/>
      <c r="AO855" s="6"/>
      <c r="AP855" s="4"/>
    </row>
    <row r="856" spans="7:42" ht="13.2">
      <c r="G856" s="11"/>
      <c r="H856" s="6"/>
      <c r="J856" s="6"/>
      <c r="L856" s="6"/>
      <c r="N856" s="6"/>
      <c r="O856" s="6"/>
      <c r="P856" s="6"/>
      <c r="Q856" s="4"/>
      <c r="X856" s="6"/>
      <c r="Y856" s="6"/>
      <c r="Z856" s="6"/>
      <c r="AE856" s="6"/>
      <c r="AI856" s="6"/>
      <c r="AK856" s="6"/>
      <c r="AM856" s="6"/>
      <c r="AN856" s="6"/>
      <c r="AO856" s="6"/>
      <c r="AP856" s="4"/>
    </row>
    <row r="857" spans="7:42" ht="13.2">
      <c r="G857" s="11"/>
      <c r="H857" s="6"/>
      <c r="J857" s="6"/>
      <c r="L857" s="6"/>
      <c r="N857" s="6"/>
      <c r="O857" s="6"/>
      <c r="P857" s="6"/>
      <c r="Q857" s="4"/>
      <c r="X857" s="6"/>
      <c r="Y857" s="6"/>
      <c r="Z857" s="6"/>
      <c r="AE857" s="6"/>
      <c r="AI857" s="6"/>
      <c r="AK857" s="6"/>
      <c r="AM857" s="6"/>
      <c r="AN857" s="6"/>
      <c r="AO857" s="6"/>
      <c r="AP857" s="4"/>
    </row>
    <row r="858" spans="7:42" ht="13.2">
      <c r="G858" s="11"/>
      <c r="H858" s="6"/>
      <c r="J858" s="6"/>
      <c r="L858" s="6"/>
      <c r="N858" s="6"/>
      <c r="O858" s="6"/>
      <c r="P858" s="6"/>
      <c r="Q858" s="4"/>
      <c r="X858" s="6"/>
      <c r="Y858" s="6"/>
      <c r="Z858" s="6"/>
      <c r="AE858" s="6"/>
      <c r="AI858" s="6"/>
      <c r="AK858" s="6"/>
      <c r="AM858" s="6"/>
      <c r="AN858" s="6"/>
      <c r="AO858" s="6"/>
      <c r="AP858" s="4"/>
    </row>
    <row r="859" spans="7:42" ht="13.2">
      <c r="G859" s="11"/>
      <c r="H859" s="6"/>
      <c r="J859" s="6"/>
      <c r="L859" s="6"/>
      <c r="N859" s="6"/>
      <c r="O859" s="6"/>
      <c r="P859" s="6"/>
      <c r="Q859" s="4"/>
      <c r="X859" s="6"/>
      <c r="Y859" s="6"/>
      <c r="Z859" s="6"/>
      <c r="AE859" s="6"/>
      <c r="AI859" s="6"/>
      <c r="AK859" s="6"/>
      <c r="AM859" s="6"/>
      <c r="AN859" s="6"/>
      <c r="AO859" s="6"/>
      <c r="AP859" s="4"/>
    </row>
    <row r="860" spans="7:42" ht="13.2">
      <c r="G860" s="11"/>
      <c r="H860" s="6"/>
      <c r="J860" s="6"/>
      <c r="L860" s="6"/>
      <c r="N860" s="6"/>
      <c r="O860" s="6"/>
      <c r="P860" s="6"/>
      <c r="Q860" s="4"/>
      <c r="X860" s="6"/>
      <c r="Y860" s="6"/>
      <c r="Z860" s="6"/>
      <c r="AE860" s="6"/>
      <c r="AI860" s="6"/>
      <c r="AK860" s="6"/>
      <c r="AM860" s="6"/>
      <c r="AN860" s="6"/>
      <c r="AO860" s="6"/>
      <c r="AP860" s="4"/>
    </row>
    <row r="861" spans="7:42" ht="13.2">
      <c r="G861" s="11"/>
      <c r="H861" s="6"/>
      <c r="J861" s="6"/>
      <c r="L861" s="6"/>
      <c r="N861" s="6"/>
      <c r="O861" s="6"/>
      <c r="P861" s="6"/>
      <c r="Q861" s="4"/>
      <c r="X861" s="6"/>
      <c r="Y861" s="6"/>
      <c r="Z861" s="6"/>
      <c r="AE861" s="6"/>
      <c r="AI861" s="6"/>
      <c r="AK861" s="6"/>
      <c r="AM861" s="6"/>
      <c r="AN861" s="6"/>
      <c r="AO861" s="6"/>
      <c r="AP861" s="4"/>
    </row>
    <row r="862" spans="7:42" ht="13.2">
      <c r="G862" s="11"/>
      <c r="H862" s="6"/>
      <c r="J862" s="6"/>
      <c r="L862" s="6"/>
      <c r="N862" s="6"/>
      <c r="O862" s="6"/>
      <c r="P862" s="6"/>
      <c r="Q862" s="4"/>
      <c r="X862" s="6"/>
      <c r="Y862" s="6"/>
      <c r="Z862" s="6"/>
      <c r="AE862" s="6"/>
      <c r="AI862" s="6"/>
      <c r="AK862" s="6"/>
      <c r="AM862" s="6"/>
      <c r="AN862" s="6"/>
      <c r="AO862" s="6"/>
      <c r="AP862" s="4"/>
    </row>
    <row r="863" spans="7:42" ht="13.2">
      <c r="G863" s="11"/>
      <c r="H863" s="6"/>
      <c r="J863" s="6"/>
      <c r="L863" s="6"/>
      <c r="N863" s="6"/>
      <c r="O863" s="6"/>
      <c r="P863" s="6"/>
      <c r="Q863" s="4"/>
      <c r="X863" s="6"/>
      <c r="Y863" s="6"/>
      <c r="Z863" s="6"/>
      <c r="AE863" s="6"/>
      <c r="AI863" s="6"/>
      <c r="AK863" s="6"/>
      <c r="AM863" s="6"/>
      <c r="AN863" s="6"/>
      <c r="AO863" s="6"/>
      <c r="AP863" s="4"/>
    </row>
    <row r="864" spans="7:42" ht="13.2">
      <c r="G864" s="11"/>
      <c r="H864" s="6"/>
      <c r="J864" s="6"/>
      <c r="L864" s="6"/>
      <c r="N864" s="6"/>
      <c r="O864" s="6"/>
      <c r="P864" s="6"/>
      <c r="Q864" s="4"/>
      <c r="X864" s="6"/>
      <c r="Y864" s="6"/>
      <c r="Z864" s="6"/>
      <c r="AE864" s="6"/>
      <c r="AI864" s="6"/>
      <c r="AK864" s="6"/>
      <c r="AM864" s="6"/>
      <c r="AN864" s="6"/>
      <c r="AO864" s="6"/>
      <c r="AP864" s="4"/>
    </row>
    <row r="865" spans="7:42" ht="13.2">
      <c r="G865" s="11"/>
      <c r="H865" s="6"/>
      <c r="J865" s="6"/>
      <c r="L865" s="6"/>
      <c r="N865" s="6"/>
      <c r="O865" s="6"/>
      <c r="P865" s="6"/>
      <c r="Q865" s="4"/>
      <c r="X865" s="6"/>
      <c r="Y865" s="6"/>
      <c r="Z865" s="6"/>
      <c r="AE865" s="6"/>
      <c r="AI865" s="6"/>
      <c r="AK865" s="6"/>
      <c r="AM865" s="6"/>
      <c r="AN865" s="6"/>
      <c r="AO865" s="6"/>
      <c r="AP865" s="4"/>
    </row>
    <row r="866" spans="7:42" ht="13.2">
      <c r="G866" s="11"/>
      <c r="H866" s="6"/>
      <c r="J866" s="6"/>
      <c r="L866" s="6"/>
      <c r="N866" s="6"/>
      <c r="O866" s="6"/>
      <c r="P866" s="6"/>
      <c r="Q866" s="4"/>
      <c r="X866" s="6"/>
      <c r="Y866" s="6"/>
      <c r="Z866" s="6"/>
      <c r="AE866" s="6"/>
      <c r="AI866" s="6"/>
      <c r="AK866" s="6"/>
      <c r="AM866" s="6"/>
      <c r="AN866" s="6"/>
      <c r="AO866" s="6"/>
      <c r="AP866" s="4"/>
    </row>
    <row r="867" spans="7:42" ht="13.2">
      <c r="G867" s="11"/>
      <c r="H867" s="6"/>
      <c r="J867" s="6"/>
      <c r="L867" s="6"/>
      <c r="N867" s="6"/>
      <c r="O867" s="6"/>
      <c r="P867" s="6"/>
      <c r="Q867" s="4"/>
      <c r="X867" s="6"/>
      <c r="Y867" s="6"/>
      <c r="Z867" s="6"/>
      <c r="AE867" s="6"/>
      <c r="AI867" s="6"/>
      <c r="AK867" s="6"/>
      <c r="AM867" s="6"/>
      <c r="AN867" s="6"/>
      <c r="AO867" s="6"/>
      <c r="AP867" s="4"/>
    </row>
    <row r="868" spans="7:42" ht="13.2">
      <c r="G868" s="11"/>
      <c r="H868" s="6"/>
      <c r="J868" s="6"/>
      <c r="L868" s="6"/>
      <c r="N868" s="6"/>
      <c r="O868" s="6"/>
      <c r="P868" s="6"/>
      <c r="Q868" s="4"/>
      <c r="X868" s="6"/>
      <c r="Y868" s="6"/>
      <c r="Z868" s="6"/>
      <c r="AE868" s="6"/>
      <c r="AI868" s="6"/>
      <c r="AK868" s="6"/>
      <c r="AM868" s="6"/>
      <c r="AN868" s="6"/>
      <c r="AO868" s="6"/>
      <c r="AP868" s="4"/>
    </row>
    <row r="869" spans="7:42" ht="13.2">
      <c r="G869" s="11"/>
      <c r="H869" s="6"/>
      <c r="J869" s="6"/>
      <c r="L869" s="6"/>
      <c r="N869" s="6"/>
      <c r="O869" s="6"/>
      <c r="P869" s="6"/>
      <c r="Q869" s="4"/>
      <c r="X869" s="6"/>
      <c r="Y869" s="6"/>
      <c r="Z869" s="6"/>
      <c r="AE869" s="6"/>
      <c r="AI869" s="6"/>
      <c r="AK869" s="6"/>
      <c r="AM869" s="6"/>
      <c r="AN869" s="6"/>
      <c r="AO869" s="6"/>
      <c r="AP869" s="4"/>
    </row>
    <row r="870" spans="7:42" ht="13.2">
      <c r="G870" s="11"/>
      <c r="H870" s="6"/>
      <c r="J870" s="6"/>
      <c r="L870" s="6"/>
      <c r="N870" s="6"/>
      <c r="O870" s="6"/>
      <c r="P870" s="6"/>
      <c r="Q870" s="4"/>
      <c r="X870" s="6"/>
      <c r="Y870" s="6"/>
      <c r="Z870" s="6"/>
      <c r="AE870" s="6"/>
      <c r="AI870" s="6"/>
      <c r="AK870" s="6"/>
      <c r="AM870" s="6"/>
      <c r="AN870" s="6"/>
      <c r="AO870" s="6"/>
      <c r="AP870" s="4"/>
    </row>
    <row r="871" spans="7:42" ht="13.2">
      <c r="G871" s="11"/>
      <c r="H871" s="6"/>
      <c r="J871" s="6"/>
      <c r="L871" s="6"/>
      <c r="N871" s="6"/>
      <c r="O871" s="6"/>
      <c r="P871" s="6"/>
      <c r="Q871" s="4"/>
      <c r="X871" s="6"/>
      <c r="Y871" s="6"/>
      <c r="Z871" s="6"/>
      <c r="AE871" s="6"/>
      <c r="AI871" s="6"/>
      <c r="AK871" s="6"/>
      <c r="AM871" s="6"/>
      <c r="AN871" s="6"/>
      <c r="AO871" s="6"/>
      <c r="AP871" s="4"/>
    </row>
    <row r="872" spans="7:42" ht="13.2">
      <c r="G872" s="11"/>
      <c r="H872" s="6"/>
      <c r="J872" s="6"/>
      <c r="L872" s="6"/>
      <c r="N872" s="6"/>
      <c r="O872" s="6"/>
      <c r="P872" s="6"/>
      <c r="Q872" s="4"/>
      <c r="X872" s="6"/>
      <c r="Y872" s="6"/>
      <c r="Z872" s="6"/>
      <c r="AE872" s="6"/>
      <c r="AI872" s="6"/>
      <c r="AK872" s="6"/>
      <c r="AM872" s="6"/>
      <c r="AN872" s="6"/>
      <c r="AO872" s="6"/>
      <c r="AP872" s="4"/>
    </row>
    <row r="873" spans="7:42" ht="13.2">
      <c r="G873" s="11"/>
      <c r="H873" s="6"/>
      <c r="J873" s="6"/>
      <c r="L873" s="6"/>
      <c r="N873" s="6"/>
      <c r="O873" s="6"/>
      <c r="P873" s="6"/>
      <c r="Q873" s="4"/>
      <c r="X873" s="6"/>
      <c r="Y873" s="6"/>
      <c r="Z873" s="6"/>
      <c r="AE873" s="6"/>
      <c r="AI873" s="6"/>
      <c r="AK873" s="6"/>
      <c r="AM873" s="6"/>
      <c r="AN873" s="6"/>
      <c r="AO873" s="6"/>
      <c r="AP873" s="4"/>
    </row>
    <row r="874" spans="7:42" ht="13.2">
      <c r="G874" s="11"/>
      <c r="H874" s="6"/>
      <c r="J874" s="6"/>
      <c r="L874" s="6"/>
      <c r="N874" s="6"/>
      <c r="O874" s="6"/>
      <c r="P874" s="6"/>
      <c r="Q874" s="4"/>
      <c r="X874" s="6"/>
      <c r="Y874" s="6"/>
      <c r="Z874" s="6"/>
      <c r="AE874" s="6"/>
      <c r="AI874" s="6"/>
      <c r="AK874" s="6"/>
      <c r="AM874" s="6"/>
      <c r="AN874" s="6"/>
      <c r="AO874" s="6"/>
      <c r="AP874" s="4"/>
    </row>
    <row r="875" spans="7:42" ht="13.2">
      <c r="G875" s="11"/>
      <c r="H875" s="6"/>
      <c r="J875" s="6"/>
      <c r="L875" s="6"/>
      <c r="N875" s="6"/>
      <c r="O875" s="6"/>
      <c r="P875" s="6"/>
      <c r="Q875" s="4"/>
      <c r="X875" s="6"/>
      <c r="Y875" s="6"/>
      <c r="Z875" s="6"/>
      <c r="AE875" s="6"/>
      <c r="AI875" s="6"/>
      <c r="AK875" s="6"/>
      <c r="AM875" s="6"/>
      <c r="AN875" s="6"/>
      <c r="AO875" s="6"/>
      <c r="AP875" s="4"/>
    </row>
    <row r="876" spans="7:42" ht="13.2">
      <c r="G876" s="11"/>
      <c r="H876" s="6"/>
      <c r="J876" s="6"/>
      <c r="L876" s="6"/>
      <c r="N876" s="6"/>
      <c r="O876" s="6"/>
      <c r="P876" s="6"/>
      <c r="Q876" s="4"/>
      <c r="X876" s="6"/>
      <c r="Y876" s="6"/>
      <c r="Z876" s="6"/>
      <c r="AE876" s="6"/>
      <c r="AI876" s="6"/>
      <c r="AK876" s="6"/>
      <c r="AM876" s="6"/>
      <c r="AN876" s="6"/>
      <c r="AO876" s="6"/>
      <c r="AP876" s="4"/>
    </row>
    <row r="877" spans="7:42" ht="13.2">
      <c r="G877" s="11"/>
      <c r="H877" s="6"/>
      <c r="J877" s="6"/>
      <c r="L877" s="6"/>
      <c r="N877" s="6"/>
      <c r="O877" s="6"/>
      <c r="P877" s="6"/>
      <c r="Q877" s="4"/>
      <c r="X877" s="6"/>
      <c r="Y877" s="6"/>
      <c r="Z877" s="6"/>
      <c r="AE877" s="6"/>
      <c r="AI877" s="6"/>
      <c r="AK877" s="6"/>
      <c r="AM877" s="6"/>
      <c r="AN877" s="6"/>
      <c r="AO877" s="6"/>
      <c r="AP877" s="4"/>
    </row>
    <row r="878" spans="7:42" ht="13.2">
      <c r="G878" s="11"/>
      <c r="H878" s="6"/>
      <c r="J878" s="6"/>
      <c r="L878" s="6"/>
      <c r="N878" s="6"/>
      <c r="O878" s="6"/>
      <c r="P878" s="6"/>
      <c r="Q878" s="4"/>
      <c r="X878" s="6"/>
      <c r="Y878" s="6"/>
      <c r="Z878" s="6"/>
      <c r="AE878" s="6"/>
      <c r="AI878" s="6"/>
      <c r="AK878" s="6"/>
      <c r="AM878" s="6"/>
      <c r="AN878" s="6"/>
      <c r="AO878" s="6"/>
      <c r="AP878" s="4"/>
    </row>
    <row r="879" spans="7:42" ht="13.2">
      <c r="G879" s="11"/>
      <c r="H879" s="6"/>
      <c r="J879" s="6"/>
      <c r="L879" s="6"/>
      <c r="N879" s="6"/>
      <c r="O879" s="6"/>
      <c r="P879" s="6"/>
      <c r="Q879" s="4"/>
      <c r="X879" s="6"/>
      <c r="Y879" s="6"/>
      <c r="Z879" s="6"/>
      <c r="AE879" s="6"/>
      <c r="AI879" s="6"/>
      <c r="AK879" s="6"/>
      <c r="AM879" s="6"/>
      <c r="AN879" s="6"/>
      <c r="AO879" s="6"/>
      <c r="AP879" s="4"/>
    </row>
    <row r="880" spans="7:42" ht="13.2">
      <c r="G880" s="11"/>
      <c r="H880" s="6"/>
      <c r="J880" s="6"/>
      <c r="L880" s="6"/>
      <c r="N880" s="6"/>
      <c r="O880" s="6"/>
      <c r="P880" s="6"/>
      <c r="Q880" s="4"/>
      <c r="X880" s="6"/>
      <c r="Y880" s="6"/>
      <c r="Z880" s="6"/>
      <c r="AE880" s="6"/>
      <c r="AI880" s="6"/>
      <c r="AK880" s="6"/>
      <c r="AM880" s="6"/>
      <c r="AN880" s="6"/>
      <c r="AO880" s="6"/>
      <c r="AP880" s="4"/>
    </row>
    <row r="881" spans="7:42" ht="13.2">
      <c r="G881" s="11"/>
      <c r="H881" s="6"/>
      <c r="J881" s="6"/>
      <c r="L881" s="6"/>
      <c r="N881" s="6"/>
      <c r="O881" s="6"/>
      <c r="P881" s="6"/>
      <c r="Q881" s="4"/>
      <c r="X881" s="6"/>
      <c r="Y881" s="6"/>
      <c r="Z881" s="6"/>
      <c r="AE881" s="6"/>
      <c r="AI881" s="6"/>
      <c r="AK881" s="6"/>
      <c r="AM881" s="6"/>
      <c r="AN881" s="6"/>
      <c r="AO881" s="6"/>
      <c r="AP881" s="4"/>
    </row>
    <row r="882" spans="7:42" ht="13.2">
      <c r="G882" s="11"/>
      <c r="H882" s="6"/>
      <c r="J882" s="6"/>
      <c r="L882" s="6"/>
      <c r="N882" s="6"/>
      <c r="O882" s="6"/>
      <c r="P882" s="6"/>
      <c r="Q882" s="4"/>
      <c r="X882" s="6"/>
      <c r="Y882" s="6"/>
      <c r="Z882" s="6"/>
      <c r="AE882" s="6"/>
      <c r="AI882" s="6"/>
      <c r="AK882" s="6"/>
      <c r="AM882" s="6"/>
      <c r="AN882" s="6"/>
      <c r="AO882" s="6"/>
      <c r="AP882" s="4"/>
    </row>
    <row r="883" spans="7:42" ht="13.2">
      <c r="G883" s="11"/>
      <c r="H883" s="6"/>
      <c r="J883" s="6"/>
      <c r="L883" s="6"/>
      <c r="N883" s="6"/>
      <c r="O883" s="6"/>
      <c r="P883" s="6"/>
      <c r="Q883" s="4"/>
      <c r="X883" s="6"/>
      <c r="Y883" s="6"/>
      <c r="Z883" s="6"/>
      <c r="AE883" s="6"/>
      <c r="AI883" s="6"/>
      <c r="AK883" s="6"/>
      <c r="AM883" s="6"/>
      <c r="AN883" s="6"/>
      <c r="AO883" s="6"/>
      <c r="AP883" s="4"/>
    </row>
    <row r="884" spans="7:42" ht="13.2">
      <c r="G884" s="11"/>
      <c r="H884" s="6"/>
      <c r="J884" s="6"/>
      <c r="L884" s="6"/>
      <c r="N884" s="6"/>
      <c r="O884" s="6"/>
      <c r="P884" s="6"/>
      <c r="Q884" s="4"/>
      <c r="X884" s="6"/>
      <c r="Y884" s="6"/>
      <c r="Z884" s="6"/>
      <c r="AE884" s="6"/>
      <c r="AI884" s="6"/>
      <c r="AK884" s="6"/>
      <c r="AM884" s="6"/>
      <c r="AN884" s="6"/>
      <c r="AO884" s="6"/>
      <c r="AP884" s="4"/>
    </row>
    <row r="885" spans="7:42" ht="13.2">
      <c r="G885" s="11"/>
      <c r="H885" s="6"/>
      <c r="J885" s="6"/>
      <c r="L885" s="6"/>
      <c r="N885" s="6"/>
      <c r="O885" s="6"/>
      <c r="P885" s="6"/>
      <c r="Q885" s="4"/>
      <c r="X885" s="6"/>
      <c r="Y885" s="6"/>
      <c r="Z885" s="6"/>
      <c r="AE885" s="6"/>
      <c r="AI885" s="6"/>
      <c r="AK885" s="6"/>
      <c r="AM885" s="6"/>
      <c r="AN885" s="6"/>
      <c r="AO885" s="6"/>
      <c r="AP885" s="4"/>
    </row>
    <row r="886" spans="7:42" ht="13.2">
      <c r="G886" s="11"/>
      <c r="H886" s="6"/>
      <c r="J886" s="6"/>
      <c r="L886" s="6"/>
      <c r="N886" s="6"/>
      <c r="O886" s="6"/>
      <c r="P886" s="6"/>
      <c r="Q886" s="4"/>
      <c r="X886" s="6"/>
      <c r="Y886" s="6"/>
      <c r="Z886" s="6"/>
      <c r="AE886" s="6"/>
      <c r="AI886" s="6"/>
      <c r="AK886" s="6"/>
      <c r="AM886" s="6"/>
      <c r="AN886" s="6"/>
      <c r="AO886" s="6"/>
      <c r="AP886" s="4"/>
    </row>
    <row r="887" spans="7:42" ht="13.2">
      <c r="G887" s="11"/>
      <c r="H887" s="6"/>
      <c r="J887" s="6"/>
      <c r="L887" s="6"/>
      <c r="N887" s="6"/>
      <c r="O887" s="6"/>
      <c r="P887" s="6"/>
      <c r="Q887" s="4"/>
      <c r="X887" s="6"/>
      <c r="Y887" s="6"/>
      <c r="Z887" s="6"/>
      <c r="AE887" s="6"/>
      <c r="AI887" s="6"/>
      <c r="AK887" s="6"/>
      <c r="AM887" s="6"/>
      <c r="AN887" s="6"/>
      <c r="AO887" s="6"/>
      <c r="AP887" s="4"/>
    </row>
    <row r="888" spans="7:42" ht="13.2">
      <c r="G888" s="11"/>
      <c r="H888" s="6"/>
      <c r="J888" s="6"/>
      <c r="L888" s="6"/>
      <c r="N888" s="6"/>
      <c r="O888" s="6"/>
      <c r="P888" s="6"/>
      <c r="Q888" s="4"/>
      <c r="X888" s="6"/>
      <c r="Y888" s="6"/>
      <c r="Z888" s="6"/>
      <c r="AE888" s="6"/>
      <c r="AI888" s="6"/>
      <c r="AK888" s="6"/>
      <c r="AM888" s="6"/>
      <c r="AN888" s="6"/>
      <c r="AO888" s="6"/>
      <c r="AP888" s="4"/>
    </row>
    <row r="889" spans="7:42" ht="13.2">
      <c r="G889" s="11"/>
      <c r="H889" s="6"/>
      <c r="J889" s="6"/>
      <c r="L889" s="6"/>
      <c r="N889" s="6"/>
      <c r="O889" s="6"/>
      <c r="P889" s="6"/>
      <c r="Q889" s="4"/>
      <c r="X889" s="6"/>
      <c r="Y889" s="6"/>
      <c r="Z889" s="6"/>
      <c r="AE889" s="6"/>
      <c r="AI889" s="6"/>
      <c r="AK889" s="6"/>
      <c r="AM889" s="6"/>
      <c r="AN889" s="6"/>
      <c r="AO889" s="6"/>
      <c r="AP889" s="4"/>
    </row>
    <row r="890" spans="7:42" ht="13.2">
      <c r="G890" s="11"/>
      <c r="H890" s="6"/>
      <c r="J890" s="6"/>
      <c r="L890" s="6"/>
      <c r="N890" s="6"/>
      <c r="O890" s="6"/>
      <c r="P890" s="6"/>
      <c r="Q890" s="4"/>
      <c r="X890" s="6"/>
      <c r="Y890" s="6"/>
      <c r="Z890" s="6"/>
      <c r="AE890" s="6"/>
      <c r="AI890" s="6"/>
      <c r="AK890" s="6"/>
      <c r="AM890" s="6"/>
      <c r="AN890" s="6"/>
      <c r="AO890" s="6"/>
      <c r="AP890" s="4"/>
    </row>
    <row r="891" spans="7:42" ht="13.2">
      <c r="G891" s="11"/>
      <c r="H891" s="6"/>
      <c r="J891" s="6"/>
      <c r="L891" s="6"/>
      <c r="N891" s="6"/>
      <c r="O891" s="6"/>
      <c r="P891" s="6"/>
      <c r="Q891" s="4"/>
      <c r="X891" s="6"/>
      <c r="Y891" s="6"/>
      <c r="Z891" s="6"/>
      <c r="AE891" s="6"/>
      <c r="AI891" s="6"/>
      <c r="AK891" s="6"/>
      <c r="AM891" s="6"/>
      <c r="AN891" s="6"/>
      <c r="AO891" s="6"/>
      <c r="AP891" s="4"/>
    </row>
    <row r="892" spans="7:42" ht="13.2">
      <c r="G892" s="11"/>
      <c r="H892" s="6"/>
      <c r="J892" s="6"/>
      <c r="L892" s="6"/>
      <c r="N892" s="6"/>
      <c r="O892" s="6"/>
      <c r="P892" s="6"/>
      <c r="Q892" s="4"/>
      <c r="X892" s="6"/>
      <c r="Y892" s="6"/>
      <c r="Z892" s="6"/>
      <c r="AE892" s="6"/>
      <c r="AI892" s="6"/>
      <c r="AK892" s="6"/>
      <c r="AM892" s="6"/>
      <c r="AN892" s="6"/>
      <c r="AO892" s="6"/>
      <c r="AP892" s="4"/>
    </row>
    <row r="893" spans="7:42" ht="13.2">
      <c r="G893" s="11"/>
      <c r="H893" s="6"/>
      <c r="J893" s="6"/>
      <c r="L893" s="6"/>
      <c r="N893" s="6"/>
      <c r="O893" s="6"/>
      <c r="P893" s="6"/>
      <c r="Q893" s="4"/>
      <c r="X893" s="6"/>
      <c r="Y893" s="6"/>
      <c r="Z893" s="6"/>
      <c r="AE893" s="6"/>
      <c r="AI893" s="6"/>
      <c r="AK893" s="6"/>
      <c r="AM893" s="6"/>
      <c r="AN893" s="6"/>
      <c r="AO893" s="6"/>
      <c r="AP893" s="4"/>
    </row>
    <row r="894" spans="7:42" ht="13.2">
      <c r="G894" s="11"/>
      <c r="H894" s="6"/>
      <c r="J894" s="6"/>
      <c r="L894" s="6"/>
      <c r="N894" s="6"/>
      <c r="O894" s="6"/>
      <c r="P894" s="6"/>
      <c r="Q894" s="4"/>
      <c r="X894" s="6"/>
      <c r="Y894" s="6"/>
      <c r="Z894" s="6"/>
      <c r="AE894" s="6"/>
      <c r="AI894" s="6"/>
      <c r="AK894" s="6"/>
      <c r="AM894" s="6"/>
      <c r="AN894" s="6"/>
      <c r="AO894" s="6"/>
      <c r="AP894" s="4"/>
    </row>
    <row r="895" spans="7:42" ht="13.2">
      <c r="G895" s="11"/>
      <c r="H895" s="6"/>
      <c r="J895" s="6"/>
      <c r="L895" s="6"/>
      <c r="N895" s="6"/>
      <c r="O895" s="6"/>
      <c r="P895" s="6"/>
      <c r="Q895" s="4"/>
      <c r="X895" s="6"/>
      <c r="Y895" s="6"/>
      <c r="Z895" s="6"/>
      <c r="AE895" s="6"/>
      <c r="AI895" s="6"/>
      <c r="AK895" s="6"/>
      <c r="AM895" s="6"/>
      <c r="AN895" s="6"/>
      <c r="AO895" s="6"/>
      <c r="AP895" s="4"/>
    </row>
    <row r="896" spans="7:42" ht="13.2">
      <c r="G896" s="11"/>
      <c r="H896" s="6"/>
      <c r="J896" s="6"/>
      <c r="L896" s="6"/>
      <c r="N896" s="6"/>
      <c r="O896" s="6"/>
      <c r="P896" s="6"/>
      <c r="Q896" s="4"/>
      <c r="X896" s="6"/>
      <c r="Y896" s="6"/>
      <c r="Z896" s="6"/>
      <c r="AE896" s="6"/>
      <c r="AI896" s="6"/>
      <c r="AK896" s="6"/>
      <c r="AM896" s="6"/>
      <c r="AN896" s="6"/>
      <c r="AO896" s="6"/>
      <c r="AP896" s="4"/>
    </row>
    <row r="897" spans="7:42" ht="13.2">
      <c r="G897" s="11"/>
      <c r="H897" s="6"/>
      <c r="J897" s="6"/>
      <c r="L897" s="6"/>
      <c r="N897" s="6"/>
      <c r="O897" s="6"/>
      <c r="P897" s="6"/>
      <c r="Q897" s="4"/>
      <c r="X897" s="6"/>
      <c r="Y897" s="6"/>
      <c r="Z897" s="6"/>
      <c r="AE897" s="6"/>
      <c r="AI897" s="6"/>
      <c r="AK897" s="6"/>
      <c r="AM897" s="6"/>
      <c r="AN897" s="6"/>
      <c r="AO897" s="6"/>
      <c r="AP897" s="4"/>
    </row>
    <row r="898" spans="7:42" ht="13.2">
      <c r="G898" s="11"/>
      <c r="H898" s="6"/>
      <c r="J898" s="6"/>
      <c r="L898" s="6"/>
      <c r="N898" s="6"/>
      <c r="O898" s="6"/>
      <c r="P898" s="6"/>
      <c r="Q898" s="4"/>
      <c r="X898" s="6"/>
      <c r="Y898" s="6"/>
      <c r="Z898" s="6"/>
      <c r="AE898" s="6"/>
      <c r="AI898" s="6"/>
      <c r="AK898" s="6"/>
      <c r="AM898" s="6"/>
      <c r="AN898" s="6"/>
      <c r="AO898" s="6"/>
      <c r="AP898" s="4"/>
    </row>
    <row r="899" spans="7:42" ht="13.2">
      <c r="G899" s="11"/>
      <c r="H899" s="6"/>
      <c r="J899" s="6"/>
      <c r="L899" s="6"/>
      <c r="N899" s="6"/>
      <c r="O899" s="6"/>
      <c r="P899" s="6"/>
      <c r="Q899" s="4"/>
      <c r="X899" s="6"/>
      <c r="Y899" s="6"/>
      <c r="Z899" s="6"/>
      <c r="AE899" s="6"/>
      <c r="AI899" s="6"/>
      <c r="AK899" s="6"/>
      <c r="AM899" s="6"/>
      <c r="AN899" s="6"/>
      <c r="AO899" s="6"/>
      <c r="AP899" s="4"/>
    </row>
    <row r="900" spans="7:42" ht="13.2">
      <c r="G900" s="11"/>
      <c r="H900" s="6"/>
      <c r="J900" s="6"/>
      <c r="L900" s="6"/>
      <c r="N900" s="6"/>
      <c r="O900" s="6"/>
      <c r="P900" s="6"/>
      <c r="Q900" s="4"/>
      <c r="X900" s="6"/>
      <c r="Y900" s="6"/>
      <c r="Z900" s="6"/>
      <c r="AE900" s="6"/>
      <c r="AI900" s="6"/>
      <c r="AK900" s="6"/>
      <c r="AM900" s="6"/>
      <c r="AN900" s="6"/>
      <c r="AO900" s="6"/>
      <c r="AP900" s="4"/>
    </row>
    <row r="901" spans="7:42" ht="13.2">
      <c r="G901" s="11"/>
      <c r="H901" s="6"/>
      <c r="J901" s="6"/>
      <c r="L901" s="6"/>
      <c r="N901" s="6"/>
      <c r="O901" s="6"/>
      <c r="P901" s="6"/>
      <c r="Q901" s="4"/>
      <c r="X901" s="6"/>
      <c r="Y901" s="6"/>
      <c r="Z901" s="6"/>
      <c r="AE901" s="6"/>
      <c r="AI901" s="6"/>
      <c r="AK901" s="6"/>
      <c r="AM901" s="6"/>
      <c r="AN901" s="6"/>
      <c r="AO901" s="6"/>
      <c r="AP901" s="4"/>
    </row>
    <row r="902" spans="7:42" ht="13.2">
      <c r="G902" s="11"/>
      <c r="H902" s="6"/>
      <c r="J902" s="6"/>
      <c r="L902" s="6"/>
      <c r="N902" s="6"/>
      <c r="O902" s="6"/>
      <c r="P902" s="6"/>
      <c r="Q902" s="4"/>
      <c r="X902" s="6"/>
      <c r="Y902" s="6"/>
      <c r="Z902" s="6"/>
      <c r="AE902" s="6"/>
      <c r="AI902" s="6"/>
      <c r="AK902" s="6"/>
      <c r="AM902" s="6"/>
      <c r="AN902" s="6"/>
      <c r="AO902" s="6"/>
      <c r="AP902" s="4"/>
    </row>
    <row r="903" spans="7:42" ht="13.2">
      <c r="G903" s="11"/>
      <c r="H903" s="6"/>
      <c r="J903" s="6"/>
      <c r="L903" s="6"/>
      <c r="N903" s="6"/>
      <c r="O903" s="6"/>
      <c r="P903" s="6"/>
      <c r="Q903" s="4"/>
      <c r="X903" s="6"/>
      <c r="Y903" s="6"/>
      <c r="Z903" s="6"/>
      <c r="AE903" s="6"/>
      <c r="AI903" s="6"/>
      <c r="AK903" s="6"/>
      <c r="AM903" s="6"/>
      <c r="AN903" s="6"/>
      <c r="AO903" s="6"/>
      <c r="AP903" s="4"/>
    </row>
    <row r="904" spans="7:42" ht="13.2">
      <c r="G904" s="11"/>
      <c r="H904" s="6"/>
      <c r="J904" s="6"/>
      <c r="L904" s="6"/>
      <c r="N904" s="6"/>
      <c r="O904" s="6"/>
      <c r="P904" s="6"/>
      <c r="Q904" s="4"/>
      <c r="X904" s="6"/>
      <c r="Y904" s="6"/>
      <c r="Z904" s="6"/>
      <c r="AE904" s="6"/>
      <c r="AI904" s="6"/>
      <c r="AK904" s="6"/>
      <c r="AM904" s="6"/>
      <c r="AN904" s="6"/>
      <c r="AO904" s="6"/>
      <c r="AP904" s="4"/>
    </row>
    <row r="905" spans="7:42" ht="13.2">
      <c r="G905" s="11"/>
      <c r="H905" s="6"/>
      <c r="J905" s="6"/>
      <c r="L905" s="6"/>
      <c r="N905" s="6"/>
      <c r="O905" s="6"/>
      <c r="P905" s="6"/>
      <c r="Q905" s="4"/>
      <c r="X905" s="6"/>
      <c r="Y905" s="6"/>
      <c r="Z905" s="6"/>
      <c r="AE905" s="6"/>
      <c r="AI905" s="6"/>
      <c r="AK905" s="6"/>
      <c r="AM905" s="6"/>
      <c r="AN905" s="6"/>
      <c r="AO905" s="6"/>
      <c r="AP905" s="4"/>
    </row>
    <row r="906" spans="7:42" ht="13.2">
      <c r="G906" s="11"/>
      <c r="H906" s="6"/>
      <c r="J906" s="6"/>
      <c r="L906" s="6"/>
      <c r="N906" s="6"/>
      <c r="O906" s="6"/>
      <c r="P906" s="6"/>
      <c r="Q906" s="4"/>
      <c r="X906" s="6"/>
      <c r="Y906" s="6"/>
      <c r="Z906" s="6"/>
      <c r="AE906" s="6"/>
      <c r="AI906" s="6"/>
      <c r="AK906" s="6"/>
      <c r="AM906" s="6"/>
      <c r="AN906" s="6"/>
      <c r="AO906" s="6"/>
      <c r="AP906" s="4"/>
    </row>
    <row r="907" spans="7:42" ht="13.2">
      <c r="G907" s="11"/>
      <c r="H907" s="6"/>
      <c r="J907" s="6"/>
      <c r="L907" s="6"/>
      <c r="N907" s="6"/>
      <c r="O907" s="6"/>
      <c r="P907" s="6"/>
      <c r="Q907" s="4"/>
      <c r="X907" s="6"/>
      <c r="Y907" s="6"/>
      <c r="Z907" s="6"/>
      <c r="AE907" s="6"/>
      <c r="AI907" s="6"/>
      <c r="AK907" s="6"/>
      <c r="AM907" s="6"/>
      <c r="AN907" s="6"/>
      <c r="AO907" s="6"/>
      <c r="AP907" s="4"/>
    </row>
    <row r="908" spans="7:42" ht="13.2">
      <c r="G908" s="11"/>
      <c r="H908" s="6"/>
      <c r="J908" s="6"/>
      <c r="L908" s="6"/>
      <c r="N908" s="6"/>
      <c r="O908" s="6"/>
      <c r="P908" s="6"/>
      <c r="Q908" s="4"/>
      <c r="X908" s="6"/>
      <c r="Y908" s="6"/>
      <c r="Z908" s="6"/>
      <c r="AE908" s="6"/>
      <c r="AI908" s="6"/>
      <c r="AK908" s="6"/>
      <c r="AM908" s="6"/>
      <c r="AN908" s="6"/>
      <c r="AO908" s="6"/>
      <c r="AP908" s="4"/>
    </row>
    <row r="909" spans="7:42" ht="13.2">
      <c r="G909" s="11"/>
      <c r="H909" s="6"/>
      <c r="J909" s="6"/>
      <c r="L909" s="6"/>
      <c r="N909" s="6"/>
      <c r="O909" s="6"/>
      <c r="P909" s="6"/>
      <c r="Q909" s="4"/>
      <c r="X909" s="6"/>
      <c r="Y909" s="6"/>
      <c r="Z909" s="6"/>
      <c r="AE909" s="6"/>
      <c r="AI909" s="6"/>
      <c r="AK909" s="6"/>
      <c r="AM909" s="6"/>
      <c r="AN909" s="6"/>
      <c r="AO909" s="6"/>
      <c r="AP909" s="4"/>
    </row>
    <row r="910" spans="7:42" ht="13.2">
      <c r="G910" s="11"/>
      <c r="H910" s="6"/>
      <c r="J910" s="6"/>
      <c r="L910" s="6"/>
      <c r="N910" s="6"/>
      <c r="O910" s="6"/>
      <c r="P910" s="6"/>
      <c r="Q910" s="4"/>
      <c r="X910" s="6"/>
      <c r="Y910" s="6"/>
      <c r="Z910" s="6"/>
      <c r="AE910" s="6"/>
      <c r="AI910" s="6"/>
      <c r="AK910" s="6"/>
      <c r="AM910" s="6"/>
      <c r="AN910" s="6"/>
      <c r="AO910" s="6"/>
      <c r="AP910" s="4"/>
    </row>
    <row r="911" spans="7:42" ht="13.2">
      <c r="G911" s="11"/>
      <c r="H911" s="6"/>
      <c r="J911" s="6"/>
      <c r="L911" s="6"/>
      <c r="N911" s="6"/>
      <c r="O911" s="6"/>
      <c r="P911" s="6"/>
      <c r="Q911" s="4"/>
      <c r="X911" s="6"/>
      <c r="Y911" s="6"/>
      <c r="Z911" s="6"/>
      <c r="AE911" s="6"/>
      <c r="AI911" s="6"/>
      <c r="AK911" s="6"/>
      <c r="AM911" s="6"/>
      <c r="AN911" s="6"/>
      <c r="AO911" s="6"/>
      <c r="AP911" s="4"/>
    </row>
    <row r="912" spans="7:42" ht="13.2">
      <c r="G912" s="11"/>
      <c r="H912" s="6"/>
      <c r="J912" s="6"/>
      <c r="L912" s="6"/>
      <c r="N912" s="6"/>
      <c r="O912" s="6"/>
      <c r="P912" s="6"/>
      <c r="Q912" s="4"/>
      <c r="X912" s="6"/>
      <c r="Y912" s="6"/>
      <c r="Z912" s="6"/>
      <c r="AE912" s="6"/>
      <c r="AI912" s="6"/>
      <c r="AK912" s="6"/>
      <c r="AM912" s="6"/>
      <c r="AN912" s="6"/>
      <c r="AO912" s="6"/>
      <c r="AP912" s="4"/>
    </row>
    <row r="913" spans="7:42" ht="13.2">
      <c r="G913" s="11"/>
      <c r="H913" s="6"/>
      <c r="J913" s="6"/>
      <c r="L913" s="6"/>
      <c r="N913" s="6"/>
      <c r="O913" s="6"/>
      <c r="P913" s="6"/>
      <c r="Q913" s="4"/>
      <c r="X913" s="6"/>
      <c r="Y913" s="6"/>
      <c r="Z913" s="6"/>
      <c r="AE913" s="6"/>
      <c r="AI913" s="6"/>
      <c r="AK913" s="6"/>
      <c r="AM913" s="6"/>
      <c r="AN913" s="6"/>
      <c r="AO913" s="6"/>
      <c r="AP913" s="4"/>
    </row>
    <row r="914" spans="7:42" ht="13.2">
      <c r="G914" s="11"/>
      <c r="H914" s="6"/>
      <c r="J914" s="6"/>
      <c r="L914" s="6"/>
      <c r="N914" s="6"/>
      <c r="O914" s="6"/>
      <c r="P914" s="6"/>
      <c r="Q914" s="4"/>
      <c r="X914" s="6"/>
      <c r="Y914" s="6"/>
      <c r="Z914" s="6"/>
      <c r="AE914" s="6"/>
      <c r="AI914" s="6"/>
      <c r="AK914" s="6"/>
      <c r="AM914" s="6"/>
      <c r="AN914" s="6"/>
      <c r="AO914" s="6"/>
      <c r="AP914" s="4"/>
    </row>
    <row r="915" spans="7:42" ht="13.2">
      <c r="G915" s="11"/>
      <c r="H915" s="6"/>
      <c r="J915" s="6"/>
      <c r="L915" s="6"/>
      <c r="N915" s="6"/>
      <c r="O915" s="6"/>
      <c r="P915" s="6"/>
      <c r="Q915" s="4"/>
      <c r="X915" s="6"/>
      <c r="Y915" s="6"/>
      <c r="Z915" s="6"/>
      <c r="AE915" s="6"/>
      <c r="AI915" s="6"/>
      <c r="AK915" s="6"/>
      <c r="AM915" s="6"/>
      <c r="AN915" s="6"/>
      <c r="AO915" s="6"/>
      <c r="AP915" s="4"/>
    </row>
    <row r="916" spans="7:42" ht="13.2">
      <c r="G916" s="11"/>
      <c r="H916" s="6"/>
      <c r="J916" s="6"/>
      <c r="L916" s="6"/>
      <c r="N916" s="6"/>
      <c r="O916" s="6"/>
      <c r="P916" s="6"/>
      <c r="Q916" s="4"/>
      <c r="X916" s="6"/>
      <c r="Y916" s="6"/>
      <c r="Z916" s="6"/>
      <c r="AE916" s="6"/>
      <c r="AI916" s="6"/>
      <c r="AK916" s="6"/>
      <c r="AM916" s="6"/>
      <c r="AN916" s="6"/>
      <c r="AO916" s="6"/>
      <c r="AP916" s="4"/>
    </row>
    <row r="917" spans="7:42" ht="13.2">
      <c r="G917" s="11"/>
      <c r="H917" s="6"/>
      <c r="J917" s="6"/>
      <c r="L917" s="6"/>
      <c r="N917" s="6"/>
      <c r="O917" s="6"/>
      <c r="P917" s="6"/>
      <c r="Q917" s="4"/>
      <c r="X917" s="6"/>
      <c r="Y917" s="6"/>
      <c r="Z917" s="6"/>
      <c r="AE917" s="6"/>
      <c r="AI917" s="6"/>
      <c r="AK917" s="6"/>
      <c r="AM917" s="6"/>
      <c r="AN917" s="6"/>
      <c r="AO917" s="6"/>
      <c r="AP917" s="4"/>
    </row>
    <row r="918" spans="7:42" ht="13.2">
      <c r="G918" s="11"/>
      <c r="H918" s="6"/>
      <c r="J918" s="6"/>
      <c r="L918" s="6"/>
      <c r="N918" s="6"/>
      <c r="O918" s="6"/>
      <c r="P918" s="6"/>
      <c r="Q918" s="4"/>
      <c r="X918" s="6"/>
      <c r="Y918" s="6"/>
      <c r="Z918" s="6"/>
      <c r="AE918" s="6"/>
      <c r="AI918" s="6"/>
      <c r="AK918" s="6"/>
      <c r="AM918" s="6"/>
      <c r="AN918" s="6"/>
      <c r="AO918" s="6"/>
      <c r="AP918" s="4"/>
    </row>
    <row r="919" spans="7:42" ht="13.2">
      <c r="G919" s="11"/>
      <c r="H919" s="6"/>
      <c r="J919" s="6"/>
      <c r="L919" s="6"/>
      <c r="N919" s="6"/>
      <c r="O919" s="6"/>
      <c r="P919" s="6"/>
      <c r="Q919" s="4"/>
      <c r="X919" s="6"/>
      <c r="Y919" s="6"/>
      <c r="Z919" s="6"/>
      <c r="AE919" s="6"/>
      <c r="AI919" s="6"/>
      <c r="AK919" s="6"/>
      <c r="AM919" s="6"/>
      <c r="AN919" s="6"/>
      <c r="AO919" s="6"/>
      <c r="AP919" s="4"/>
    </row>
    <row r="920" spans="7:42" ht="13.2">
      <c r="G920" s="11"/>
      <c r="H920" s="6"/>
      <c r="J920" s="6"/>
      <c r="L920" s="6"/>
      <c r="N920" s="6"/>
      <c r="O920" s="6"/>
      <c r="P920" s="6"/>
      <c r="Q920" s="4"/>
      <c r="X920" s="6"/>
      <c r="Y920" s="6"/>
      <c r="Z920" s="6"/>
      <c r="AE920" s="6"/>
      <c r="AI920" s="6"/>
      <c r="AK920" s="6"/>
      <c r="AM920" s="6"/>
      <c r="AN920" s="6"/>
      <c r="AO920" s="6"/>
      <c r="AP920" s="4"/>
    </row>
    <row r="921" spans="7:42" ht="13.2">
      <c r="G921" s="11"/>
      <c r="H921" s="6"/>
      <c r="J921" s="6"/>
      <c r="L921" s="6"/>
      <c r="N921" s="6"/>
      <c r="O921" s="6"/>
      <c r="P921" s="6"/>
      <c r="Q921" s="4"/>
      <c r="X921" s="6"/>
      <c r="Y921" s="6"/>
      <c r="Z921" s="6"/>
      <c r="AE921" s="6"/>
      <c r="AI921" s="6"/>
      <c r="AK921" s="6"/>
      <c r="AM921" s="6"/>
      <c r="AN921" s="6"/>
      <c r="AO921" s="6"/>
      <c r="AP921" s="4"/>
    </row>
    <row r="922" spans="7:42" ht="13.2">
      <c r="G922" s="11"/>
      <c r="H922" s="6"/>
      <c r="J922" s="6"/>
      <c r="L922" s="6"/>
      <c r="N922" s="6"/>
      <c r="O922" s="6"/>
      <c r="P922" s="6"/>
      <c r="Q922" s="4"/>
      <c r="X922" s="6"/>
      <c r="Y922" s="6"/>
      <c r="Z922" s="6"/>
      <c r="AE922" s="6"/>
      <c r="AI922" s="6"/>
      <c r="AK922" s="6"/>
      <c r="AM922" s="6"/>
      <c r="AN922" s="6"/>
      <c r="AO922" s="6"/>
      <c r="AP922" s="4"/>
    </row>
    <row r="923" spans="7:42" ht="13.2">
      <c r="G923" s="11"/>
      <c r="H923" s="6"/>
      <c r="J923" s="6"/>
      <c r="L923" s="6"/>
      <c r="N923" s="6"/>
      <c r="O923" s="6"/>
      <c r="P923" s="6"/>
      <c r="Q923" s="4"/>
      <c r="X923" s="6"/>
      <c r="Y923" s="6"/>
      <c r="Z923" s="6"/>
      <c r="AE923" s="6"/>
      <c r="AI923" s="6"/>
      <c r="AK923" s="6"/>
      <c r="AM923" s="6"/>
      <c r="AN923" s="6"/>
      <c r="AO923" s="6"/>
      <c r="AP923" s="4"/>
    </row>
    <row r="924" spans="7:42" ht="13.2">
      <c r="G924" s="11"/>
      <c r="H924" s="6"/>
      <c r="J924" s="6"/>
      <c r="L924" s="6"/>
      <c r="N924" s="6"/>
      <c r="O924" s="6"/>
      <c r="P924" s="6"/>
      <c r="Q924" s="4"/>
      <c r="X924" s="6"/>
      <c r="Y924" s="6"/>
      <c r="Z924" s="6"/>
      <c r="AE924" s="6"/>
      <c r="AI924" s="6"/>
      <c r="AK924" s="6"/>
      <c r="AM924" s="6"/>
      <c r="AN924" s="6"/>
      <c r="AO924" s="6"/>
      <c r="AP924" s="4"/>
    </row>
    <row r="925" spans="7:42" ht="13.2">
      <c r="G925" s="11"/>
      <c r="H925" s="6"/>
      <c r="J925" s="6"/>
      <c r="L925" s="6"/>
      <c r="N925" s="6"/>
      <c r="O925" s="6"/>
      <c r="P925" s="6"/>
      <c r="Q925" s="4"/>
      <c r="X925" s="6"/>
      <c r="Y925" s="6"/>
      <c r="Z925" s="6"/>
      <c r="AE925" s="6"/>
      <c r="AI925" s="6"/>
      <c r="AK925" s="6"/>
      <c r="AM925" s="6"/>
      <c r="AN925" s="6"/>
      <c r="AO925" s="6"/>
      <c r="AP925" s="4"/>
    </row>
    <row r="926" spans="7:42" ht="13.2">
      <c r="G926" s="11"/>
      <c r="H926" s="6"/>
      <c r="J926" s="6"/>
      <c r="L926" s="6"/>
      <c r="N926" s="6"/>
      <c r="O926" s="6"/>
      <c r="P926" s="6"/>
      <c r="Q926" s="4"/>
      <c r="X926" s="6"/>
      <c r="Y926" s="6"/>
      <c r="Z926" s="6"/>
      <c r="AE926" s="6"/>
      <c r="AI926" s="6"/>
      <c r="AK926" s="6"/>
      <c r="AM926" s="6"/>
      <c r="AN926" s="6"/>
      <c r="AO926" s="6"/>
      <c r="AP926" s="4"/>
    </row>
    <row r="927" spans="7:42" ht="13.2">
      <c r="G927" s="11"/>
      <c r="H927" s="6"/>
      <c r="J927" s="6"/>
      <c r="L927" s="6"/>
      <c r="N927" s="6"/>
      <c r="O927" s="6"/>
      <c r="P927" s="6"/>
      <c r="Q927" s="4"/>
      <c r="X927" s="6"/>
      <c r="Y927" s="6"/>
      <c r="Z927" s="6"/>
      <c r="AE927" s="6"/>
      <c r="AI927" s="6"/>
      <c r="AK927" s="6"/>
      <c r="AM927" s="6"/>
      <c r="AN927" s="6"/>
      <c r="AO927" s="6"/>
      <c r="AP927" s="4"/>
    </row>
    <row r="928" spans="7:42" ht="13.2">
      <c r="G928" s="11"/>
      <c r="H928" s="6"/>
      <c r="J928" s="6"/>
      <c r="L928" s="6"/>
      <c r="N928" s="6"/>
      <c r="O928" s="6"/>
      <c r="P928" s="6"/>
      <c r="Q928" s="4"/>
      <c r="X928" s="6"/>
      <c r="Y928" s="6"/>
      <c r="Z928" s="6"/>
      <c r="AE928" s="6"/>
      <c r="AI928" s="6"/>
      <c r="AK928" s="6"/>
      <c r="AM928" s="6"/>
      <c r="AN928" s="6"/>
      <c r="AO928" s="6"/>
      <c r="AP928" s="4"/>
    </row>
    <row r="929" spans="7:42" ht="13.2">
      <c r="G929" s="11"/>
      <c r="H929" s="6"/>
      <c r="J929" s="6"/>
      <c r="L929" s="6"/>
      <c r="N929" s="6"/>
      <c r="O929" s="6"/>
      <c r="P929" s="6"/>
      <c r="Q929" s="4"/>
      <c r="X929" s="6"/>
      <c r="Y929" s="6"/>
      <c r="Z929" s="6"/>
      <c r="AE929" s="6"/>
      <c r="AI929" s="6"/>
      <c r="AK929" s="6"/>
      <c r="AM929" s="6"/>
      <c r="AN929" s="6"/>
      <c r="AO929" s="6"/>
      <c r="AP929" s="4"/>
    </row>
    <row r="930" spans="7:42" ht="13.2">
      <c r="G930" s="11"/>
      <c r="H930" s="6"/>
      <c r="J930" s="6"/>
      <c r="L930" s="6"/>
      <c r="N930" s="6"/>
      <c r="O930" s="6"/>
      <c r="P930" s="6"/>
      <c r="Q930" s="4"/>
      <c r="X930" s="6"/>
      <c r="Y930" s="6"/>
      <c r="Z930" s="6"/>
      <c r="AE930" s="6"/>
      <c r="AI930" s="6"/>
      <c r="AK930" s="6"/>
      <c r="AM930" s="6"/>
      <c r="AN930" s="6"/>
      <c r="AO930" s="6"/>
      <c r="AP930" s="4"/>
    </row>
    <row r="931" spans="7:42" ht="13.2">
      <c r="G931" s="11"/>
      <c r="H931" s="6"/>
      <c r="J931" s="6"/>
      <c r="L931" s="6"/>
      <c r="N931" s="6"/>
      <c r="O931" s="6"/>
      <c r="P931" s="6"/>
      <c r="Q931" s="4"/>
      <c r="X931" s="6"/>
      <c r="Y931" s="6"/>
      <c r="Z931" s="6"/>
      <c r="AE931" s="6"/>
      <c r="AI931" s="6"/>
      <c r="AK931" s="6"/>
      <c r="AM931" s="6"/>
      <c r="AN931" s="6"/>
      <c r="AO931" s="6"/>
      <c r="AP931" s="4"/>
    </row>
    <row r="932" spans="7:42" ht="13.2">
      <c r="G932" s="11"/>
      <c r="H932" s="6"/>
      <c r="J932" s="6"/>
      <c r="L932" s="6"/>
      <c r="N932" s="6"/>
      <c r="O932" s="6"/>
      <c r="P932" s="6"/>
      <c r="Q932" s="4"/>
      <c r="X932" s="6"/>
      <c r="Y932" s="6"/>
      <c r="Z932" s="6"/>
      <c r="AE932" s="6"/>
      <c r="AI932" s="6"/>
      <c r="AK932" s="6"/>
      <c r="AM932" s="6"/>
      <c r="AN932" s="6"/>
      <c r="AO932" s="6"/>
      <c r="AP932" s="4"/>
    </row>
    <row r="933" spans="7:42" ht="13.2">
      <c r="G933" s="11"/>
      <c r="H933" s="6"/>
      <c r="J933" s="6"/>
      <c r="L933" s="6"/>
      <c r="N933" s="6"/>
      <c r="O933" s="6"/>
      <c r="P933" s="6"/>
      <c r="Q933" s="4"/>
      <c r="X933" s="6"/>
      <c r="Y933" s="6"/>
      <c r="Z933" s="6"/>
      <c r="AE933" s="6"/>
      <c r="AI933" s="6"/>
      <c r="AK933" s="6"/>
      <c r="AM933" s="6"/>
      <c r="AN933" s="6"/>
      <c r="AO933" s="6"/>
      <c r="AP933" s="4"/>
    </row>
    <row r="934" spans="7:42" ht="13.2">
      <c r="G934" s="11"/>
      <c r="H934" s="6"/>
      <c r="J934" s="6"/>
      <c r="L934" s="6"/>
      <c r="N934" s="6"/>
      <c r="O934" s="6"/>
      <c r="P934" s="6"/>
      <c r="Q934" s="4"/>
      <c r="X934" s="6"/>
      <c r="Y934" s="6"/>
      <c r="Z934" s="6"/>
      <c r="AE934" s="6"/>
      <c r="AI934" s="6"/>
      <c r="AK934" s="6"/>
      <c r="AM934" s="6"/>
      <c r="AN934" s="6"/>
      <c r="AO934" s="6"/>
      <c r="AP934" s="4"/>
    </row>
    <row r="935" spans="7:42" ht="13.2">
      <c r="G935" s="11"/>
      <c r="H935" s="6"/>
      <c r="J935" s="6"/>
      <c r="L935" s="6"/>
      <c r="N935" s="6"/>
      <c r="O935" s="6"/>
      <c r="P935" s="6"/>
      <c r="Q935" s="4"/>
      <c r="X935" s="6"/>
      <c r="Y935" s="6"/>
      <c r="Z935" s="6"/>
      <c r="AE935" s="6"/>
      <c r="AI935" s="6"/>
      <c r="AK935" s="6"/>
      <c r="AM935" s="6"/>
      <c r="AN935" s="6"/>
      <c r="AO935" s="6"/>
      <c r="AP935" s="4"/>
    </row>
    <row r="936" spans="7:42" ht="13.2">
      <c r="G936" s="11"/>
      <c r="H936" s="6"/>
      <c r="J936" s="6"/>
      <c r="L936" s="6"/>
      <c r="N936" s="6"/>
      <c r="O936" s="6"/>
      <c r="P936" s="6"/>
      <c r="Q936" s="4"/>
      <c r="X936" s="6"/>
      <c r="Y936" s="6"/>
      <c r="Z936" s="6"/>
      <c r="AE936" s="6"/>
      <c r="AI936" s="6"/>
      <c r="AK936" s="6"/>
      <c r="AM936" s="6"/>
      <c r="AN936" s="6"/>
      <c r="AO936" s="6"/>
      <c r="AP936" s="4"/>
    </row>
    <row r="937" spans="7:42" ht="13.2">
      <c r="G937" s="11"/>
      <c r="H937" s="6"/>
      <c r="J937" s="6"/>
      <c r="L937" s="6"/>
      <c r="N937" s="6"/>
      <c r="O937" s="6"/>
      <c r="P937" s="6"/>
      <c r="Q937" s="4"/>
      <c r="X937" s="6"/>
      <c r="Y937" s="6"/>
      <c r="Z937" s="6"/>
      <c r="AE937" s="6"/>
      <c r="AI937" s="6"/>
      <c r="AK937" s="6"/>
      <c r="AM937" s="6"/>
      <c r="AN937" s="6"/>
      <c r="AO937" s="6"/>
      <c r="AP937" s="4"/>
    </row>
    <row r="938" spans="7:42" ht="13.2">
      <c r="G938" s="11"/>
      <c r="H938" s="6"/>
      <c r="J938" s="6"/>
      <c r="L938" s="6"/>
      <c r="N938" s="6"/>
      <c r="O938" s="6"/>
      <c r="P938" s="6"/>
      <c r="Q938" s="4"/>
      <c r="X938" s="6"/>
      <c r="Y938" s="6"/>
      <c r="Z938" s="6"/>
      <c r="AE938" s="6"/>
      <c r="AI938" s="6"/>
      <c r="AK938" s="6"/>
      <c r="AM938" s="6"/>
      <c r="AN938" s="6"/>
      <c r="AO938" s="6"/>
      <c r="AP938" s="4"/>
    </row>
    <row r="939" spans="7:42" ht="13.2">
      <c r="G939" s="11"/>
      <c r="H939" s="6"/>
      <c r="J939" s="6"/>
      <c r="L939" s="6"/>
      <c r="N939" s="6"/>
      <c r="O939" s="6"/>
      <c r="P939" s="6"/>
      <c r="Q939" s="4"/>
      <c r="X939" s="6"/>
      <c r="Y939" s="6"/>
      <c r="Z939" s="6"/>
      <c r="AE939" s="6"/>
      <c r="AI939" s="6"/>
      <c r="AK939" s="6"/>
      <c r="AM939" s="6"/>
      <c r="AN939" s="6"/>
      <c r="AO939" s="6"/>
      <c r="AP939" s="4"/>
    </row>
    <row r="940" spans="7:42" ht="13.2">
      <c r="G940" s="11"/>
      <c r="H940" s="6"/>
      <c r="J940" s="6"/>
      <c r="L940" s="6"/>
      <c r="N940" s="6"/>
      <c r="O940" s="6"/>
      <c r="P940" s="6"/>
      <c r="Q940" s="4"/>
      <c r="X940" s="6"/>
      <c r="Y940" s="6"/>
      <c r="Z940" s="6"/>
      <c r="AE940" s="6"/>
      <c r="AI940" s="6"/>
      <c r="AK940" s="6"/>
      <c r="AM940" s="6"/>
      <c r="AN940" s="6"/>
      <c r="AO940" s="6"/>
      <c r="AP940" s="4"/>
    </row>
    <row r="941" spans="7:42" ht="13.2">
      <c r="G941" s="11"/>
      <c r="H941" s="6"/>
      <c r="J941" s="6"/>
      <c r="L941" s="6"/>
      <c r="N941" s="6"/>
      <c r="O941" s="6"/>
      <c r="P941" s="6"/>
      <c r="Q941" s="4"/>
      <c r="X941" s="6"/>
      <c r="Y941" s="6"/>
      <c r="Z941" s="6"/>
      <c r="AE941" s="6"/>
      <c r="AI941" s="6"/>
      <c r="AK941" s="6"/>
      <c r="AM941" s="6"/>
      <c r="AN941" s="6"/>
      <c r="AO941" s="6"/>
      <c r="AP941" s="4"/>
    </row>
    <row r="942" spans="7:42" ht="13.2">
      <c r="G942" s="11"/>
      <c r="H942" s="6"/>
      <c r="J942" s="6"/>
      <c r="L942" s="6"/>
      <c r="N942" s="6"/>
      <c r="O942" s="6"/>
      <c r="P942" s="6"/>
      <c r="Q942" s="4"/>
      <c r="X942" s="6"/>
      <c r="Y942" s="6"/>
      <c r="Z942" s="6"/>
      <c r="AE942" s="6"/>
      <c r="AI942" s="6"/>
      <c r="AK942" s="6"/>
      <c r="AM942" s="6"/>
      <c r="AN942" s="6"/>
      <c r="AO942" s="6"/>
      <c r="AP942" s="4"/>
    </row>
    <row r="943" spans="7:42" ht="13.2">
      <c r="G943" s="11"/>
      <c r="H943" s="6"/>
      <c r="J943" s="6"/>
      <c r="L943" s="6"/>
      <c r="N943" s="6"/>
      <c r="O943" s="6"/>
      <c r="P943" s="6"/>
      <c r="Q943" s="4"/>
      <c r="X943" s="6"/>
      <c r="Y943" s="6"/>
      <c r="Z943" s="6"/>
      <c r="AE943" s="6"/>
      <c r="AI943" s="6"/>
      <c r="AK943" s="6"/>
      <c r="AM943" s="6"/>
      <c r="AN943" s="6"/>
      <c r="AO943" s="6"/>
      <c r="AP943" s="4"/>
    </row>
    <row r="944" spans="7:42" ht="13.2">
      <c r="G944" s="11"/>
      <c r="H944" s="6"/>
      <c r="J944" s="6"/>
      <c r="L944" s="6"/>
      <c r="N944" s="6"/>
      <c r="O944" s="6"/>
      <c r="P944" s="6"/>
      <c r="Q944" s="4"/>
      <c r="X944" s="6"/>
      <c r="Y944" s="6"/>
      <c r="Z944" s="6"/>
      <c r="AE944" s="6"/>
      <c r="AI944" s="6"/>
      <c r="AK944" s="6"/>
      <c r="AM944" s="6"/>
      <c r="AN944" s="6"/>
      <c r="AO944" s="6"/>
      <c r="AP944" s="4"/>
    </row>
    <row r="945" spans="7:42" ht="13.2">
      <c r="G945" s="11"/>
      <c r="H945" s="6"/>
      <c r="J945" s="6"/>
      <c r="L945" s="6"/>
      <c r="N945" s="6"/>
      <c r="O945" s="6"/>
      <c r="P945" s="6"/>
      <c r="Q945" s="4"/>
      <c r="X945" s="6"/>
      <c r="Y945" s="6"/>
      <c r="Z945" s="6"/>
      <c r="AE945" s="6"/>
      <c r="AI945" s="6"/>
      <c r="AK945" s="6"/>
      <c r="AM945" s="6"/>
      <c r="AN945" s="6"/>
      <c r="AO945" s="6"/>
      <c r="AP945" s="4"/>
    </row>
    <row r="946" spans="7:42" ht="13.2">
      <c r="G946" s="11"/>
      <c r="H946" s="6"/>
      <c r="J946" s="6"/>
      <c r="L946" s="6"/>
      <c r="N946" s="6"/>
      <c r="O946" s="6"/>
      <c r="P946" s="6"/>
      <c r="Q946" s="4"/>
      <c r="X946" s="6"/>
      <c r="Y946" s="6"/>
      <c r="Z946" s="6"/>
      <c r="AE946" s="6"/>
      <c r="AI946" s="6"/>
      <c r="AK946" s="6"/>
      <c r="AM946" s="6"/>
      <c r="AN946" s="6"/>
      <c r="AO946" s="6"/>
      <c r="AP946" s="4"/>
    </row>
    <row r="947" spans="7:42" ht="13.2">
      <c r="G947" s="11"/>
      <c r="H947" s="6"/>
      <c r="J947" s="6"/>
      <c r="L947" s="6"/>
      <c r="N947" s="6"/>
      <c r="O947" s="6"/>
      <c r="P947" s="6"/>
      <c r="Q947" s="4"/>
      <c r="X947" s="6"/>
      <c r="Y947" s="6"/>
      <c r="Z947" s="6"/>
      <c r="AE947" s="6"/>
      <c r="AI947" s="6"/>
      <c r="AK947" s="6"/>
      <c r="AM947" s="6"/>
      <c r="AN947" s="6"/>
      <c r="AO947" s="6"/>
      <c r="AP947" s="4"/>
    </row>
    <row r="948" spans="7:42" ht="13.2">
      <c r="G948" s="11"/>
      <c r="H948" s="6"/>
      <c r="J948" s="6"/>
      <c r="L948" s="6"/>
      <c r="N948" s="6"/>
      <c r="O948" s="6"/>
      <c r="P948" s="6"/>
      <c r="Q948" s="4"/>
      <c r="X948" s="6"/>
      <c r="Y948" s="6"/>
      <c r="Z948" s="6"/>
      <c r="AE948" s="6"/>
      <c r="AI948" s="6"/>
      <c r="AK948" s="6"/>
      <c r="AM948" s="6"/>
      <c r="AN948" s="6"/>
      <c r="AO948" s="6"/>
      <c r="AP948" s="4"/>
    </row>
    <row r="949" spans="7:42" ht="13.2">
      <c r="G949" s="11"/>
      <c r="H949" s="6"/>
      <c r="J949" s="6"/>
      <c r="L949" s="6"/>
      <c r="N949" s="6"/>
      <c r="O949" s="6"/>
      <c r="P949" s="6"/>
      <c r="Q949" s="4"/>
      <c r="X949" s="6"/>
      <c r="Y949" s="6"/>
      <c r="Z949" s="6"/>
      <c r="AE949" s="6"/>
      <c r="AI949" s="6"/>
      <c r="AK949" s="6"/>
      <c r="AM949" s="6"/>
      <c r="AN949" s="6"/>
      <c r="AO949" s="6"/>
      <c r="AP949" s="4"/>
    </row>
    <row r="950" spans="7:42" ht="13.2">
      <c r="G950" s="11"/>
      <c r="H950" s="6"/>
      <c r="J950" s="6"/>
      <c r="L950" s="6"/>
      <c r="N950" s="6"/>
      <c r="O950" s="6"/>
      <c r="P950" s="6"/>
      <c r="Q950" s="4"/>
      <c r="X950" s="6"/>
      <c r="Y950" s="6"/>
      <c r="Z950" s="6"/>
      <c r="AE950" s="6"/>
      <c r="AI950" s="6"/>
      <c r="AK950" s="6"/>
      <c r="AM950" s="6"/>
      <c r="AN950" s="6"/>
      <c r="AO950" s="6"/>
      <c r="AP950" s="4"/>
    </row>
    <row r="951" spans="7:42" ht="13.2">
      <c r="G951" s="11"/>
      <c r="H951" s="6"/>
      <c r="J951" s="6"/>
      <c r="L951" s="6"/>
      <c r="N951" s="6"/>
      <c r="O951" s="6"/>
      <c r="P951" s="6"/>
      <c r="Q951" s="4"/>
      <c r="X951" s="6"/>
      <c r="Y951" s="6"/>
      <c r="Z951" s="6"/>
      <c r="AE951" s="6"/>
      <c r="AI951" s="6"/>
      <c r="AK951" s="6"/>
      <c r="AM951" s="6"/>
      <c r="AN951" s="6"/>
      <c r="AO951" s="6"/>
      <c r="AP951" s="4"/>
    </row>
    <row r="952" spans="7:42" ht="13.2">
      <c r="G952" s="11"/>
      <c r="H952" s="6"/>
      <c r="J952" s="6"/>
      <c r="L952" s="6"/>
      <c r="N952" s="6"/>
      <c r="O952" s="6"/>
      <c r="P952" s="6"/>
      <c r="Q952" s="4"/>
      <c r="X952" s="6"/>
      <c r="Y952" s="6"/>
      <c r="Z952" s="6"/>
      <c r="AE952" s="6"/>
      <c r="AI952" s="6"/>
      <c r="AK952" s="6"/>
      <c r="AM952" s="6"/>
      <c r="AN952" s="6"/>
      <c r="AO952" s="6"/>
      <c r="AP952" s="4"/>
    </row>
    <row r="953" spans="7:42" ht="13.2">
      <c r="G953" s="11"/>
      <c r="H953" s="6"/>
      <c r="J953" s="6"/>
      <c r="L953" s="6"/>
      <c r="N953" s="6"/>
      <c r="O953" s="6"/>
      <c r="P953" s="6"/>
      <c r="Q953" s="4"/>
      <c r="X953" s="6"/>
      <c r="Y953" s="6"/>
      <c r="Z953" s="6"/>
      <c r="AE953" s="6"/>
      <c r="AI953" s="6"/>
      <c r="AK953" s="6"/>
      <c r="AM953" s="6"/>
      <c r="AN953" s="6"/>
      <c r="AO953" s="6"/>
      <c r="AP953" s="4"/>
    </row>
    <row r="954" spans="7:42" ht="13.2">
      <c r="G954" s="11"/>
      <c r="H954" s="6"/>
      <c r="J954" s="6"/>
      <c r="L954" s="6"/>
      <c r="N954" s="6"/>
      <c r="O954" s="6"/>
      <c r="P954" s="6"/>
      <c r="Q954" s="4"/>
      <c r="X954" s="6"/>
      <c r="Y954" s="6"/>
      <c r="Z954" s="6"/>
      <c r="AE954" s="6"/>
      <c r="AI954" s="6"/>
      <c r="AN954" s="6"/>
      <c r="AO954" s="6"/>
      <c r="AP954" s="4"/>
    </row>
    <row r="955" spans="7:42" ht="13.2">
      <c r="G955" s="11"/>
      <c r="H955" s="6"/>
      <c r="J955" s="6"/>
      <c r="L955" s="6"/>
      <c r="N955" s="6"/>
      <c r="O955" s="6"/>
      <c r="P955" s="6"/>
      <c r="Q955" s="4"/>
      <c r="X955" s="6"/>
      <c r="Y955" s="6"/>
      <c r="Z955" s="6"/>
      <c r="AE955" s="6"/>
      <c r="AI955" s="6"/>
      <c r="AN955" s="6"/>
      <c r="AO955" s="6"/>
      <c r="AP955" s="4"/>
    </row>
    <row r="956" spans="7:42" ht="13.2">
      <c r="G956" s="11"/>
      <c r="H956" s="6"/>
      <c r="J956" s="6"/>
      <c r="L956" s="6"/>
      <c r="N956" s="6"/>
      <c r="O956" s="6"/>
      <c r="P956" s="6"/>
      <c r="Q956" s="4"/>
      <c r="X956" s="6"/>
      <c r="Y956" s="6"/>
      <c r="Z956" s="6"/>
      <c r="AE956" s="6"/>
      <c r="AI956" s="6"/>
      <c r="AN956" s="6"/>
      <c r="AO956" s="6"/>
      <c r="AP956" s="4"/>
    </row>
    <row r="957" spans="7:42" ht="13.2">
      <c r="G957" s="11"/>
      <c r="H957" s="6"/>
      <c r="J957" s="6"/>
      <c r="L957" s="6"/>
      <c r="N957" s="6"/>
      <c r="O957" s="6"/>
      <c r="P957" s="6"/>
      <c r="Q957" s="4"/>
      <c r="X957" s="6"/>
      <c r="Y957" s="6"/>
      <c r="Z957" s="6"/>
    </row>
    <row r="958" spans="7:42" ht="13.2">
      <c r="G958" s="11"/>
      <c r="H958" s="6"/>
      <c r="J958" s="6"/>
      <c r="L958" s="6"/>
      <c r="N958" s="6"/>
      <c r="O958" s="6"/>
      <c r="P958" s="6"/>
      <c r="Q958" s="4"/>
      <c r="X958" s="6"/>
      <c r="Y958" s="6"/>
      <c r="Z958" s="6"/>
    </row>
    <row r="959" spans="7:42" ht="13.2">
      <c r="G959" s="11"/>
      <c r="H959" s="6"/>
      <c r="J959" s="6"/>
      <c r="L959" s="6"/>
      <c r="N959" s="6"/>
      <c r="O959" s="6"/>
      <c r="P959" s="6"/>
      <c r="Q959" s="4"/>
      <c r="X959" s="6"/>
      <c r="Y959" s="6"/>
      <c r="Z959" s="6"/>
    </row>
    <row r="960" spans="7:42" ht="13.2">
      <c r="G960" s="11"/>
      <c r="H960" s="6"/>
      <c r="J960" s="6"/>
      <c r="L960" s="6"/>
      <c r="N960" s="6"/>
      <c r="O960" s="6"/>
      <c r="P960" s="6"/>
      <c r="Q960" s="4"/>
      <c r="X960" s="6"/>
      <c r="Y960" s="6"/>
      <c r="Z960" s="6"/>
    </row>
    <row r="961" spans="7:26" ht="13.2">
      <c r="G961" s="11"/>
      <c r="H961" s="6"/>
      <c r="J961" s="6"/>
      <c r="L961" s="6"/>
      <c r="N961" s="6"/>
      <c r="O961" s="6"/>
      <c r="P961" s="6"/>
      <c r="Q961" s="4"/>
      <c r="X961" s="6"/>
      <c r="Y961" s="6"/>
      <c r="Z961" s="6"/>
    </row>
    <row r="962" spans="7:26" ht="13.2">
      <c r="G962" s="11"/>
      <c r="H962" s="6"/>
      <c r="J962" s="6"/>
      <c r="L962" s="6"/>
      <c r="N962" s="6"/>
      <c r="O962" s="6"/>
      <c r="P962" s="6"/>
      <c r="Q962" s="4"/>
      <c r="X962" s="6"/>
      <c r="Y962" s="6"/>
      <c r="Z962" s="6"/>
    </row>
    <row r="963" spans="7:26" ht="13.2">
      <c r="G963" s="11"/>
      <c r="H963" s="6"/>
      <c r="J963" s="6"/>
      <c r="L963" s="6"/>
      <c r="N963" s="6"/>
      <c r="O963" s="6"/>
      <c r="P963" s="6"/>
      <c r="Q963" s="4"/>
      <c r="X963" s="6"/>
      <c r="Y963" s="6"/>
      <c r="Z963" s="6"/>
    </row>
    <row r="964" spans="7:26" ht="13.2">
      <c r="G964" s="11"/>
      <c r="H964" s="6"/>
      <c r="J964" s="6"/>
      <c r="L964" s="6"/>
      <c r="N964" s="6"/>
      <c r="O964" s="6"/>
      <c r="P964" s="6"/>
      <c r="Q964" s="4"/>
      <c r="X964" s="6"/>
      <c r="Y964" s="6"/>
      <c r="Z964" s="6"/>
    </row>
    <row r="965" spans="7:26" ht="13.2">
      <c r="G965" s="11"/>
      <c r="H965" s="6"/>
      <c r="J965" s="6"/>
      <c r="L965" s="6"/>
      <c r="N965" s="6"/>
      <c r="O965" s="6"/>
      <c r="P965" s="6"/>
      <c r="Q965" s="4"/>
      <c r="X965" s="6"/>
      <c r="Y965" s="6"/>
      <c r="Z965" s="6"/>
    </row>
    <row r="966" spans="7:26" ht="13.2">
      <c r="G966" s="11"/>
      <c r="H966" s="6"/>
      <c r="J966" s="6"/>
      <c r="L966" s="6"/>
      <c r="N966" s="6"/>
      <c r="O966" s="6"/>
      <c r="P966" s="6"/>
      <c r="Q966" s="4"/>
      <c r="X966" s="6"/>
      <c r="Y966" s="6"/>
      <c r="Z966" s="6"/>
    </row>
    <row r="967" spans="7:26" ht="13.2">
      <c r="G967" s="11"/>
      <c r="H967" s="6"/>
      <c r="J967" s="6"/>
      <c r="L967" s="6"/>
      <c r="N967" s="6"/>
      <c r="O967" s="6"/>
      <c r="P967" s="6"/>
      <c r="Q967" s="4"/>
      <c r="X967" s="6"/>
      <c r="Y967" s="6"/>
      <c r="Z967" s="6"/>
    </row>
    <row r="968" spans="7:26" ht="13.2">
      <c r="G968" s="11"/>
      <c r="H968" s="6"/>
      <c r="J968" s="6"/>
      <c r="L968" s="6"/>
      <c r="N968" s="6"/>
      <c r="O968" s="6"/>
      <c r="P968" s="6"/>
      <c r="Q968" s="4"/>
      <c r="X968" s="6"/>
      <c r="Y968" s="6"/>
      <c r="Z968" s="6"/>
    </row>
    <row r="969" spans="7:26" ht="13.2">
      <c r="G969" s="11"/>
      <c r="H969" s="6"/>
      <c r="J969" s="6"/>
      <c r="L969" s="6"/>
      <c r="N969" s="6"/>
      <c r="O969" s="6"/>
      <c r="P969" s="6"/>
      <c r="Q969" s="4"/>
      <c r="X969" s="6"/>
      <c r="Y969" s="6"/>
      <c r="Z969" s="6"/>
    </row>
    <row r="970" spans="7:26" ht="13.2">
      <c r="G970" s="11"/>
      <c r="H970" s="6"/>
      <c r="J970" s="6"/>
      <c r="L970" s="6"/>
      <c r="N970" s="6"/>
      <c r="O970" s="6"/>
      <c r="P970" s="6"/>
      <c r="Q970" s="4"/>
      <c r="X970" s="6"/>
      <c r="Y970" s="6"/>
      <c r="Z970" s="6"/>
    </row>
    <row r="971" spans="7:26" ht="13.2">
      <c r="G971" s="11"/>
      <c r="H971" s="6"/>
      <c r="J971" s="6"/>
      <c r="L971" s="6"/>
      <c r="N971" s="6"/>
      <c r="O971" s="6"/>
      <c r="P971" s="6"/>
      <c r="Q971" s="4"/>
      <c r="X971" s="6"/>
      <c r="Y971" s="6"/>
      <c r="Z971" s="6"/>
    </row>
    <row r="972" spans="7:26" ht="13.2">
      <c r="G972" s="11"/>
      <c r="H972" s="6"/>
      <c r="J972" s="6"/>
      <c r="L972" s="6"/>
      <c r="N972" s="6"/>
      <c r="O972" s="6"/>
      <c r="P972" s="6"/>
      <c r="Q972" s="4"/>
      <c r="X972" s="6"/>
      <c r="Y972" s="6"/>
      <c r="Z972" s="6"/>
    </row>
    <row r="973" spans="7:26" ht="13.2">
      <c r="G973" s="11"/>
      <c r="H973" s="6"/>
      <c r="J973" s="6"/>
      <c r="L973" s="6"/>
      <c r="N973" s="6"/>
      <c r="O973" s="6"/>
      <c r="P973" s="6"/>
      <c r="Q973" s="4"/>
      <c r="X973" s="6"/>
      <c r="Y973" s="6"/>
      <c r="Z973" s="6"/>
    </row>
    <row r="974" spans="7:26" ht="13.2">
      <c r="G974" s="11"/>
      <c r="H974" s="6"/>
      <c r="J974" s="6"/>
      <c r="L974" s="6"/>
      <c r="N974" s="6"/>
      <c r="O974" s="6"/>
      <c r="P974" s="6"/>
      <c r="Q974" s="4"/>
      <c r="X974" s="6"/>
      <c r="Y974" s="6"/>
      <c r="Z974" s="6"/>
    </row>
    <row r="975" spans="7:26" ht="13.2">
      <c r="G975" s="11"/>
      <c r="H975" s="6"/>
      <c r="J975" s="6"/>
      <c r="L975" s="6"/>
      <c r="N975" s="6"/>
      <c r="O975" s="6"/>
      <c r="P975" s="6"/>
      <c r="Q975" s="4"/>
      <c r="X975" s="6"/>
      <c r="Y975" s="6"/>
      <c r="Z975" s="6"/>
    </row>
    <row r="976" spans="7:26" ht="13.2">
      <c r="G976" s="11"/>
      <c r="H976" s="6"/>
      <c r="J976" s="6"/>
      <c r="L976" s="6"/>
      <c r="N976" s="6"/>
      <c r="O976" s="6"/>
      <c r="P976" s="6"/>
      <c r="Q976" s="4"/>
      <c r="X976" s="6"/>
      <c r="Y976" s="6"/>
      <c r="Z976" s="6"/>
    </row>
    <row r="977" spans="7:26" ht="13.2">
      <c r="G977" s="11"/>
      <c r="H977" s="6"/>
      <c r="J977" s="6"/>
      <c r="L977" s="6"/>
      <c r="N977" s="6"/>
      <c r="O977" s="6"/>
      <c r="P977" s="6"/>
      <c r="Q977" s="4"/>
      <c r="X977" s="6"/>
      <c r="Y977" s="6"/>
      <c r="Z977" s="6"/>
    </row>
    <row r="978" spans="7:26" ht="13.2">
      <c r="G978" s="11"/>
      <c r="H978" s="6"/>
      <c r="J978" s="6"/>
      <c r="L978" s="6"/>
      <c r="N978" s="6"/>
      <c r="O978" s="6"/>
      <c r="P978" s="6"/>
      <c r="Q978" s="4"/>
      <c r="X978" s="6"/>
      <c r="Y978" s="6"/>
      <c r="Z978" s="6"/>
    </row>
    <row r="979" spans="7:26" ht="13.2">
      <c r="G979" s="11"/>
      <c r="H979" s="6"/>
      <c r="J979" s="6"/>
      <c r="L979" s="6"/>
      <c r="N979" s="6"/>
      <c r="O979" s="6"/>
      <c r="P979" s="6"/>
      <c r="Q979" s="4"/>
      <c r="X979" s="6"/>
      <c r="Y979" s="6"/>
      <c r="Z979" s="6"/>
    </row>
    <row r="980" spans="7:26" ht="13.2">
      <c r="G980" s="11"/>
      <c r="H980" s="6"/>
      <c r="J980" s="6"/>
      <c r="L980" s="6"/>
      <c r="N980" s="6"/>
      <c r="O980" s="6"/>
      <c r="P980" s="6"/>
      <c r="Q980" s="4"/>
      <c r="X980" s="6"/>
      <c r="Y980" s="6"/>
      <c r="Z980" s="6"/>
    </row>
    <row r="981" spans="7:26" ht="13.2">
      <c r="G981" s="11"/>
      <c r="H981" s="6"/>
      <c r="J981" s="6"/>
      <c r="L981" s="6"/>
      <c r="N981" s="6"/>
      <c r="O981" s="6"/>
      <c r="P981" s="6"/>
      <c r="Q981" s="4"/>
      <c r="X981" s="6"/>
      <c r="Y981" s="6"/>
      <c r="Z981" s="6"/>
    </row>
    <row r="982" spans="7:26" ht="13.2">
      <c r="G982" s="11"/>
      <c r="H982" s="6"/>
      <c r="J982" s="6"/>
      <c r="L982" s="6"/>
      <c r="N982" s="6"/>
      <c r="O982" s="6"/>
      <c r="P982" s="6"/>
      <c r="Q982" s="4"/>
      <c r="X982" s="6"/>
      <c r="Y982" s="6"/>
      <c r="Z982" s="6"/>
    </row>
    <row r="983" spans="7:26" ht="13.2">
      <c r="G983" s="11"/>
      <c r="H983" s="6"/>
      <c r="J983" s="6"/>
      <c r="L983" s="6"/>
      <c r="N983" s="6"/>
      <c r="O983" s="6"/>
      <c r="P983" s="6"/>
      <c r="Q983" s="4"/>
      <c r="X983" s="6"/>
      <c r="Y983" s="6"/>
      <c r="Z983" s="6"/>
    </row>
    <row r="984" spans="7:26" ht="13.2">
      <c r="G984" s="11"/>
      <c r="H984" s="6"/>
      <c r="J984" s="6"/>
      <c r="L984" s="6"/>
      <c r="N984" s="6"/>
      <c r="O984" s="6"/>
      <c r="P984" s="6"/>
      <c r="Q984" s="4"/>
      <c r="X984" s="6"/>
      <c r="Y984" s="6"/>
      <c r="Z984" s="6"/>
    </row>
    <row r="985" spans="7:26" ht="13.2">
      <c r="G985" s="11"/>
      <c r="H985" s="6"/>
      <c r="J985" s="6"/>
      <c r="L985" s="6"/>
      <c r="N985" s="6"/>
      <c r="O985" s="6"/>
      <c r="P985" s="6"/>
      <c r="Q985" s="4"/>
      <c r="X985" s="6"/>
      <c r="Y985" s="6"/>
      <c r="Z985" s="6"/>
    </row>
    <row r="986" spans="7:26" ht="13.2">
      <c r="G986" s="11"/>
      <c r="H986" s="6"/>
      <c r="J986" s="6"/>
      <c r="L986" s="6"/>
      <c r="N986" s="6"/>
      <c r="O986" s="6"/>
      <c r="P986" s="6"/>
      <c r="Q986" s="4"/>
      <c r="X986" s="6"/>
      <c r="Y986" s="6"/>
      <c r="Z986" s="6"/>
    </row>
    <row r="987" spans="7:26" ht="13.2">
      <c r="G987" s="11"/>
      <c r="H987" s="6"/>
      <c r="J987" s="6"/>
      <c r="L987" s="6"/>
      <c r="N987" s="6"/>
      <c r="O987" s="6"/>
      <c r="P987" s="6"/>
      <c r="Q987" s="4"/>
      <c r="X987" s="6"/>
      <c r="Y987" s="6"/>
      <c r="Z987" s="6"/>
    </row>
    <row r="988" spans="7:26" ht="13.2">
      <c r="G988" s="11"/>
      <c r="H988" s="6"/>
      <c r="J988" s="6"/>
      <c r="L988" s="6"/>
      <c r="N988" s="6"/>
      <c r="O988" s="6"/>
      <c r="P988" s="6"/>
      <c r="Q988" s="4"/>
      <c r="X988" s="6"/>
      <c r="Y988" s="6"/>
      <c r="Z988" s="6"/>
    </row>
    <row r="989" spans="7:26" ht="13.2">
      <c r="G989" s="11"/>
      <c r="H989" s="6"/>
      <c r="J989" s="6"/>
      <c r="L989" s="6"/>
      <c r="N989" s="6"/>
      <c r="O989" s="6"/>
      <c r="P989" s="6"/>
      <c r="Q989" s="4"/>
      <c r="X989" s="6"/>
      <c r="Y989" s="6"/>
      <c r="Z989" s="6"/>
    </row>
    <row r="990" spans="7:26" ht="13.2">
      <c r="G990" s="11"/>
      <c r="H990" s="6"/>
      <c r="J990" s="6"/>
      <c r="L990" s="6"/>
      <c r="N990" s="6"/>
      <c r="O990" s="6"/>
      <c r="P990" s="6"/>
      <c r="Q990" s="4"/>
      <c r="X990" s="6"/>
      <c r="Y990" s="6"/>
      <c r="Z990" s="6"/>
    </row>
    <row r="991" spans="7:26" ht="13.2">
      <c r="G991" s="11"/>
      <c r="H991" s="6"/>
      <c r="J991" s="6"/>
      <c r="L991" s="6"/>
      <c r="N991" s="6"/>
      <c r="O991" s="6"/>
      <c r="P991" s="6"/>
      <c r="Q991" s="4"/>
      <c r="X991" s="6"/>
      <c r="Y991" s="6"/>
      <c r="Z991" s="6"/>
    </row>
    <row r="992" spans="7:26" ht="13.2">
      <c r="G992" s="11"/>
      <c r="H992" s="6"/>
      <c r="J992" s="6"/>
      <c r="L992" s="6"/>
      <c r="N992" s="6"/>
      <c r="O992" s="6"/>
      <c r="P992" s="6"/>
      <c r="Q992" s="4"/>
      <c r="X992" s="6"/>
      <c r="Y992" s="6"/>
      <c r="Z992" s="6"/>
    </row>
    <row r="993" spans="7:26" ht="13.2">
      <c r="G993" s="11"/>
      <c r="H993" s="6"/>
      <c r="J993" s="6"/>
      <c r="L993" s="6"/>
      <c r="N993" s="6"/>
      <c r="O993" s="6"/>
      <c r="P993" s="6"/>
      <c r="Q993" s="4"/>
      <c r="X993" s="6"/>
      <c r="Y993" s="6"/>
      <c r="Z993" s="6"/>
    </row>
    <row r="994" spans="7:26" ht="13.2">
      <c r="G994" s="11"/>
      <c r="H994" s="6"/>
      <c r="J994" s="6"/>
      <c r="L994" s="6"/>
      <c r="N994" s="6"/>
      <c r="O994" s="6"/>
      <c r="P994" s="6"/>
      <c r="Q994" s="4"/>
      <c r="X994" s="6"/>
      <c r="Y994" s="6"/>
      <c r="Z994" s="6"/>
    </row>
    <row r="995" spans="7:26" ht="13.2">
      <c r="G995" s="11"/>
      <c r="H995" s="6"/>
      <c r="J995" s="6"/>
      <c r="L995" s="6"/>
      <c r="N995" s="6"/>
      <c r="O995" s="6"/>
      <c r="P995" s="6"/>
      <c r="Q995" s="4"/>
      <c r="X995" s="6"/>
      <c r="Y995" s="6"/>
      <c r="Z995" s="6"/>
    </row>
    <row r="996" spans="7:26" ht="13.2">
      <c r="G996" s="11"/>
      <c r="H996" s="6"/>
      <c r="J996" s="6"/>
      <c r="L996" s="6"/>
      <c r="N996" s="6"/>
      <c r="O996" s="6"/>
      <c r="P996" s="6"/>
      <c r="Q996" s="4"/>
      <c r="X996" s="6"/>
      <c r="Y996" s="6"/>
      <c r="Z996" s="6"/>
    </row>
    <row r="997" spans="7:26" ht="13.2">
      <c r="G997" s="11"/>
      <c r="H997" s="6"/>
      <c r="J997" s="6"/>
      <c r="L997" s="6"/>
      <c r="N997" s="6"/>
      <c r="O997" s="6"/>
      <c r="P997" s="6"/>
      <c r="Q997" s="4"/>
      <c r="X997" s="6"/>
      <c r="Y997" s="6"/>
      <c r="Z997" s="6"/>
    </row>
    <row r="998" spans="7:26" ht="13.2">
      <c r="G998" s="11"/>
      <c r="H998" s="6"/>
      <c r="J998" s="6"/>
      <c r="L998" s="6"/>
      <c r="N998" s="6"/>
      <c r="O998" s="6"/>
      <c r="P998" s="6"/>
      <c r="Q998" s="4"/>
      <c r="X998" s="6"/>
      <c r="Y998" s="6"/>
      <c r="Z998" s="6"/>
    </row>
    <row r="999" spans="7:26" ht="13.2">
      <c r="G999" s="11"/>
      <c r="H999" s="6"/>
      <c r="J999" s="6"/>
      <c r="L999" s="6"/>
      <c r="N999" s="6"/>
      <c r="O999" s="6"/>
      <c r="P999" s="6"/>
      <c r="Q999" s="4"/>
      <c r="X999" s="6"/>
      <c r="Y999" s="6"/>
      <c r="Z999" s="6"/>
    </row>
  </sheetData>
  <hyperlinks>
    <hyperlink ref="C57" r:id="rId1"/>
  </hyperlinks>
  <pageMargins left="0.7" right="0.7" top="0.75" bottom="0.75" header="0.3" footer="0.3"/>
  <pageSetup orientation="portrait" horizontalDpi="4294967293" verticalDpi="4294967293"/>
  <ignoredErrors>
    <ignoredError sqref="J3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M29" sqref="M29"/>
    </sheetView>
  </sheetViews>
  <sheetFormatPr defaultColWidth="8.88671875" defaultRowHeight="13.2"/>
  <cols>
    <col min="1" max="1" width="18.33203125" bestFit="1" customWidth="1"/>
    <col min="2" max="2" width="14" bestFit="1" customWidth="1"/>
    <col min="3" max="3" width="18" bestFit="1" customWidth="1"/>
  </cols>
  <sheetData>
    <row r="1" spans="1:32">
      <c r="A1" s="1" t="s">
        <v>2</v>
      </c>
      <c r="B1" s="32" t="s">
        <v>124</v>
      </c>
      <c r="C1" s="32" t="s">
        <v>125</v>
      </c>
      <c r="D1" s="1"/>
      <c r="E1" s="1"/>
      <c r="F1" s="1"/>
      <c r="G1" s="2"/>
      <c r="H1" s="3"/>
      <c r="I1" s="1"/>
      <c r="J1" s="3"/>
      <c r="K1" s="1"/>
      <c r="L1" s="3"/>
      <c r="M1" s="1"/>
      <c r="N1" s="3"/>
      <c r="O1" s="3"/>
      <c r="P1" s="3"/>
      <c r="Q1" s="7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D1" s="15"/>
      <c r="AE1" s="21"/>
      <c r="AF1" s="15"/>
    </row>
    <row r="2" spans="1:32">
      <c r="A2" s="5" t="s">
        <v>77</v>
      </c>
      <c r="B2" s="33">
        <v>2203.7880893300248</v>
      </c>
      <c r="C2" s="33">
        <v>87.521369711279789</v>
      </c>
      <c r="D2" s="5"/>
      <c r="E2" s="5"/>
      <c r="F2" s="5"/>
      <c r="G2" s="8"/>
      <c r="H2" s="9"/>
      <c r="I2" s="5"/>
      <c r="J2" s="6"/>
      <c r="K2" s="4"/>
      <c r="L2" s="6"/>
      <c r="N2" s="6"/>
      <c r="O2" s="6"/>
      <c r="P2" s="6"/>
      <c r="Q2" s="10"/>
      <c r="U2" s="6"/>
      <c r="X2" s="6"/>
      <c r="Y2" s="6"/>
      <c r="Z2" s="6"/>
      <c r="AA2" s="5"/>
      <c r="AB2" s="5"/>
      <c r="AD2" s="23"/>
      <c r="AE2" s="29"/>
    </row>
    <row r="3" spans="1:32">
      <c r="A3" s="5" t="s">
        <v>57</v>
      </c>
      <c r="B3" s="33">
        <v>1927.078962962963</v>
      </c>
      <c r="C3" s="33">
        <v>75.18841057210156</v>
      </c>
      <c r="D3" s="5"/>
      <c r="E3" s="5"/>
      <c r="F3" s="5"/>
      <c r="G3" s="8"/>
      <c r="H3" s="9"/>
      <c r="I3" s="5"/>
      <c r="J3" s="6"/>
      <c r="K3" s="4"/>
      <c r="L3" s="6"/>
      <c r="M3" s="5"/>
      <c r="N3" s="6"/>
      <c r="O3" s="6"/>
      <c r="P3" s="6"/>
      <c r="Q3" s="10"/>
      <c r="X3" s="6"/>
      <c r="Y3" s="6"/>
      <c r="Z3" s="6"/>
      <c r="AA3" s="5"/>
      <c r="AB3" s="5"/>
      <c r="AD3" s="23"/>
      <c r="AE3" s="29"/>
      <c r="AF3" s="5"/>
    </row>
    <row r="4" spans="1:32">
      <c r="A4" s="5" t="s">
        <v>98</v>
      </c>
      <c r="B4" s="33">
        <v>1144.0274876615747</v>
      </c>
      <c r="C4" s="33">
        <v>74.335769178789775</v>
      </c>
      <c r="D4" s="5"/>
      <c r="E4" s="5"/>
      <c r="F4" s="5"/>
      <c r="G4" s="8"/>
      <c r="H4" s="9"/>
      <c r="I4" s="5"/>
      <c r="J4" s="9"/>
      <c r="K4" s="4"/>
      <c r="L4" s="9"/>
      <c r="M4" s="5"/>
      <c r="N4" s="9"/>
      <c r="O4" s="9"/>
      <c r="P4" s="9"/>
      <c r="Q4" s="10"/>
      <c r="R4" s="5"/>
      <c r="S4" s="5"/>
      <c r="T4" s="5"/>
      <c r="U4" s="5"/>
      <c r="V4" s="5"/>
      <c r="W4" s="5"/>
      <c r="X4" s="9"/>
      <c r="Y4" s="6"/>
      <c r="Z4" s="6"/>
      <c r="AA4" s="5"/>
      <c r="AB4" s="5"/>
      <c r="AD4" s="23"/>
      <c r="AE4" s="29"/>
      <c r="AF4" s="5"/>
    </row>
    <row r="5" spans="1:32">
      <c r="A5" s="5" t="s">
        <v>80</v>
      </c>
      <c r="B5" s="33">
        <v>2144.0432286501377</v>
      </c>
      <c r="C5" s="33">
        <v>72.263000628585701</v>
      </c>
      <c r="D5" s="5"/>
      <c r="E5" s="5"/>
      <c r="F5" s="5"/>
      <c r="G5" s="8"/>
      <c r="H5" s="9"/>
      <c r="I5" s="5"/>
      <c r="J5" s="9"/>
      <c r="K5" s="4"/>
      <c r="L5" s="9"/>
      <c r="M5" s="5"/>
      <c r="N5" s="9"/>
      <c r="O5" s="9"/>
      <c r="P5" s="9"/>
      <c r="Q5" s="10"/>
      <c r="R5" s="5"/>
      <c r="S5" s="5"/>
      <c r="T5" s="5"/>
      <c r="V5" s="5"/>
      <c r="W5" s="5"/>
      <c r="X5" s="9"/>
      <c r="Y5" s="9"/>
      <c r="Z5" s="6"/>
      <c r="AA5" s="5"/>
      <c r="AB5" s="5"/>
      <c r="AD5" s="23"/>
      <c r="AE5" s="29"/>
      <c r="AF5" s="5"/>
    </row>
    <row r="6" spans="1:32">
      <c r="A6" s="5" t="s">
        <v>81</v>
      </c>
      <c r="B6" s="33">
        <v>1558.4941818181817</v>
      </c>
      <c r="C6" s="33">
        <v>69.76249694799381</v>
      </c>
      <c r="D6" s="5"/>
      <c r="E6" s="5"/>
      <c r="F6" s="5"/>
      <c r="G6" s="8"/>
      <c r="H6" s="9"/>
      <c r="I6" s="5"/>
      <c r="J6" s="9"/>
      <c r="K6" s="4"/>
      <c r="L6" s="9"/>
      <c r="M6" s="5"/>
      <c r="N6" s="9"/>
      <c r="O6" s="9"/>
      <c r="P6" s="9"/>
      <c r="Q6" s="10"/>
      <c r="R6" s="5"/>
      <c r="S6" s="5"/>
      <c r="T6" s="5"/>
      <c r="U6" s="5"/>
      <c r="V6" s="5"/>
      <c r="W6" s="5"/>
      <c r="X6" s="9"/>
      <c r="Y6" s="9"/>
      <c r="Z6" s="9"/>
      <c r="AA6" s="5"/>
      <c r="AB6" s="5"/>
      <c r="AD6" s="23"/>
      <c r="AE6" s="29"/>
      <c r="AF6" s="13"/>
    </row>
    <row r="7" spans="1:32">
      <c r="A7" s="5" t="s">
        <v>69</v>
      </c>
      <c r="B7" s="33">
        <v>1353.7221818181818</v>
      </c>
      <c r="C7" s="33">
        <v>65.082797202797209</v>
      </c>
      <c r="D7" s="5"/>
      <c r="E7" s="5"/>
      <c r="F7" s="5"/>
      <c r="G7" s="8"/>
      <c r="H7" s="9"/>
      <c r="I7" s="5"/>
      <c r="J7" s="9"/>
      <c r="K7" s="4"/>
      <c r="L7" s="9"/>
      <c r="M7" s="5"/>
      <c r="N7" s="9"/>
      <c r="O7" s="9"/>
      <c r="P7" s="9"/>
      <c r="Q7" s="10"/>
      <c r="R7" s="5"/>
      <c r="S7" s="5"/>
      <c r="T7" s="5"/>
      <c r="U7" s="5"/>
      <c r="V7" s="5"/>
      <c r="W7" s="5"/>
      <c r="X7" s="9"/>
      <c r="Y7" s="9"/>
      <c r="Z7" s="9"/>
      <c r="AA7" s="5"/>
      <c r="AB7" s="5"/>
      <c r="AD7" s="23"/>
      <c r="AE7" s="29"/>
      <c r="AF7" s="13"/>
    </row>
    <row r="8" spans="1:32">
      <c r="A8" s="5" t="s">
        <v>84</v>
      </c>
      <c r="B8" s="33">
        <v>1125.7990588235295</v>
      </c>
      <c r="C8" s="33">
        <v>64.221281165061583</v>
      </c>
      <c r="D8" s="5"/>
      <c r="E8" s="5"/>
      <c r="F8" s="5"/>
      <c r="G8" s="8"/>
      <c r="H8" s="9"/>
      <c r="I8" s="5"/>
      <c r="J8" s="9"/>
      <c r="K8" s="4"/>
      <c r="L8" s="9"/>
      <c r="M8" s="5"/>
      <c r="N8" s="9"/>
      <c r="O8" s="9"/>
      <c r="P8" s="9"/>
      <c r="Q8" s="10"/>
      <c r="R8" s="5"/>
      <c r="S8" s="5"/>
      <c r="T8" s="5"/>
      <c r="U8" s="5"/>
      <c r="V8" s="5"/>
      <c r="W8" s="5"/>
      <c r="X8" s="9"/>
      <c r="Y8" s="9"/>
      <c r="Z8" s="9"/>
      <c r="AA8" s="5"/>
      <c r="AB8" s="5"/>
      <c r="AD8" s="23"/>
      <c r="AE8" s="29"/>
      <c r="AF8" s="5"/>
    </row>
    <row r="9" spans="1:32">
      <c r="A9" s="5" t="s">
        <v>36</v>
      </c>
      <c r="B9" s="33">
        <v>1404.3911515151515</v>
      </c>
      <c r="C9" s="33">
        <v>58.49192634382139</v>
      </c>
      <c r="D9" s="5"/>
      <c r="E9" s="5"/>
      <c r="F9" s="5"/>
      <c r="G9" s="8"/>
      <c r="H9" s="9"/>
      <c r="I9" s="5"/>
      <c r="J9" s="9"/>
      <c r="K9" s="4"/>
      <c r="L9" s="9"/>
      <c r="M9" s="5"/>
      <c r="N9" s="9"/>
      <c r="O9" s="9"/>
      <c r="P9" s="9"/>
      <c r="Q9" s="10"/>
      <c r="R9" s="5"/>
      <c r="S9" s="5"/>
      <c r="T9" s="5"/>
      <c r="U9" s="5"/>
      <c r="V9" s="5"/>
      <c r="W9" s="5"/>
      <c r="X9" s="9"/>
      <c r="Y9" s="9"/>
      <c r="Z9" s="9"/>
      <c r="AA9" s="5"/>
      <c r="AB9" s="5"/>
      <c r="AD9" s="23"/>
      <c r="AE9" s="29"/>
      <c r="AF9" s="5"/>
    </row>
    <row r="10" spans="1:32">
      <c r="A10" s="5" t="s">
        <v>48</v>
      </c>
      <c r="B10" s="33">
        <v>965.01066666666668</v>
      </c>
      <c r="C10" s="33">
        <v>56.203300330033002</v>
      </c>
      <c r="D10" s="5"/>
      <c r="E10" s="5"/>
      <c r="F10" s="5"/>
      <c r="G10" s="8"/>
      <c r="H10" s="9"/>
      <c r="I10" s="5"/>
      <c r="J10" s="9"/>
      <c r="K10" s="4"/>
      <c r="L10" s="9"/>
      <c r="M10" s="5"/>
      <c r="N10" s="9"/>
      <c r="O10" s="9"/>
      <c r="P10" s="9"/>
      <c r="Q10" s="10"/>
      <c r="R10" s="5"/>
      <c r="S10" s="5"/>
      <c r="T10" s="5"/>
      <c r="U10" s="5"/>
      <c r="V10" s="5"/>
      <c r="W10" s="5"/>
      <c r="X10" s="9"/>
      <c r="Y10" s="9"/>
      <c r="Z10" s="9"/>
      <c r="AA10" s="5"/>
      <c r="AB10" s="5"/>
      <c r="AD10" s="23"/>
      <c r="AE10" s="29"/>
      <c r="AF10" s="13"/>
    </row>
    <row r="11" spans="1:32">
      <c r="A11" s="5" t="s">
        <v>59</v>
      </c>
      <c r="B11" s="33">
        <v>1273.2312210953346</v>
      </c>
      <c r="C11" s="33">
        <v>55.623906557244851</v>
      </c>
      <c r="D11" s="5"/>
      <c r="E11" s="5"/>
      <c r="F11" s="5"/>
      <c r="G11" s="8"/>
      <c r="H11" s="9"/>
      <c r="I11" s="5"/>
      <c r="J11" s="9"/>
      <c r="K11" s="4"/>
      <c r="L11" s="9"/>
      <c r="M11" s="5"/>
      <c r="N11" s="9"/>
      <c r="O11" s="9"/>
      <c r="P11" s="9"/>
      <c r="Q11" s="10"/>
      <c r="R11" s="5"/>
      <c r="S11" s="5"/>
      <c r="T11" s="5"/>
      <c r="U11" s="5"/>
      <c r="V11" s="5"/>
      <c r="W11" s="5"/>
      <c r="X11" s="9"/>
      <c r="Y11" s="9"/>
      <c r="Z11" s="9"/>
      <c r="AA11" s="5"/>
      <c r="AB11" s="5"/>
      <c r="AD11" s="23"/>
      <c r="AE11" s="29"/>
      <c r="AF11" s="5"/>
    </row>
    <row r="12" spans="1:32">
      <c r="A12" s="5" t="s">
        <v>104</v>
      </c>
      <c r="B12" s="33">
        <v>1480.9774088050315</v>
      </c>
      <c r="C12" s="33">
        <v>55.075396385460451</v>
      </c>
      <c r="D12" s="5"/>
      <c r="E12" s="5"/>
      <c r="F12" s="5"/>
      <c r="G12" s="8"/>
      <c r="H12" s="9"/>
      <c r="I12" s="5"/>
      <c r="J12" s="9"/>
      <c r="K12" s="4"/>
      <c r="L12" s="9"/>
      <c r="M12" s="5"/>
      <c r="N12" s="9"/>
      <c r="O12" s="9"/>
      <c r="P12" s="9"/>
      <c r="Q12" s="10"/>
      <c r="R12" s="5"/>
      <c r="S12" s="5"/>
      <c r="T12" s="5"/>
      <c r="U12" s="5"/>
      <c r="V12" s="5"/>
      <c r="W12" s="5"/>
      <c r="X12" s="9"/>
      <c r="Y12" s="9"/>
      <c r="Z12" s="9"/>
      <c r="AA12" s="5"/>
      <c r="AB12" s="5"/>
      <c r="AD12" s="23"/>
      <c r="AE12" s="29"/>
      <c r="AF12" s="5"/>
    </row>
    <row r="13" spans="1:32">
      <c r="A13" s="5" t="s">
        <v>83</v>
      </c>
      <c r="B13" s="33">
        <v>1053.3054736842105</v>
      </c>
      <c r="C13" s="33">
        <v>51.708663411105086</v>
      </c>
      <c r="D13" s="5"/>
      <c r="E13" s="5"/>
      <c r="F13" s="5"/>
      <c r="G13" s="8"/>
      <c r="H13" s="9"/>
      <c r="I13" s="5"/>
      <c r="J13" s="9"/>
      <c r="K13" s="4"/>
      <c r="L13" s="9"/>
      <c r="M13" s="5"/>
      <c r="N13" s="9"/>
      <c r="O13" s="9"/>
      <c r="P13" s="9"/>
      <c r="Q13" s="10"/>
      <c r="R13" s="5"/>
      <c r="S13" s="5"/>
      <c r="T13" s="5"/>
      <c r="U13" s="5"/>
      <c r="V13" s="5"/>
      <c r="W13" s="5"/>
      <c r="X13" s="9"/>
      <c r="Y13" s="9"/>
      <c r="Z13" s="9"/>
      <c r="AA13" s="5"/>
      <c r="AB13" s="5"/>
      <c r="AD13" s="23"/>
      <c r="AE13" s="29"/>
      <c r="AF13" s="14"/>
    </row>
    <row r="14" spans="1:32">
      <c r="A14" s="5" t="s">
        <v>54</v>
      </c>
      <c r="B14" s="33">
        <v>1562.2285581395349</v>
      </c>
      <c r="C14" s="33">
        <v>50.03935163803763</v>
      </c>
      <c r="D14" s="5"/>
      <c r="E14" s="5"/>
      <c r="F14" s="5"/>
      <c r="G14" s="8"/>
      <c r="H14" s="9"/>
      <c r="I14" s="5"/>
      <c r="J14" s="6"/>
      <c r="K14" s="4"/>
      <c r="L14" s="6"/>
      <c r="N14" s="6"/>
      <c r="O14" s="6"/>
      <c r="P14" s="6"/>
      <c r="Q14" s="10"/>
      <c r="X14" s="6"/>
      <c r="Y14" s="6"/>
      <c r="Z14" s="6"/>
      <c r="AA14" s="5"/>
      <c r="AB14" s="5"/>
      <c r="AD14" s="23"/>
      <c r="AE14" s="29"/>
    </row>
    <row r="15" spans="1:32">
      <c r="A15" s="5" t="s">
        <v>89</v>
      </c>
      <c r="B15" s="33">
        <v>1394.7421196581197</v>
      </c>
      <c r="C15" s="33">
        <v>49.617293477699029</v>
      </c>
      <c r="D15" s="5"/>
      <c r="E15" s="5"/>
      <c r="F15" s="5"/>
      <c r="G15" s="8"/>
      <c r="H15" s="9"/>
      <c r="I15" s="9"/>
      <c r="J15" s="9"/>
      <c r="K15" s="4"/>
      <c r="L15" s="9"/>
      <c r="N15" s="9"/>
      <c r="O15" s="9"/>
      <c r="P15" s="6"/>
      <c r="Q15" s="4"/>
      <c r="R15" s="6"/>
      <c r="S15" s="6"/>
      <c r="T15" s="6"/>
      <c r="U15" s="6"/>
      <c r="V15" s="6"/>
      <c r="W15" s="6"/>
      <c r="X15" s="9"/>
      <c r="Y15" s="9"/>
      <c r="Z15" s="6"/>
      <c r="AA15" s="14"/>
      <c r="AB15" s="14"/>
      <c r="AD15" s="23"/>
      <c r="AE15" s="29"/>
      <c r="AF15" s="1"/>
    </row>
    <row r="16" spans="1:32">
      <c r="A16" s="5" t="s">
        <v>101</v>
      </c>
      <c r="B16" s="33">
        <v>1188.8493793103451</v>
      </c>
      <c r="C16" s="33">
        <v>48.56410863195854</v>
      </c>
      <c r="D16" s="5"/>
      <c r="E16" s="5"/>
      <c r="F16" s="5"/>
      <c r="G16" s="8"/>
      <c r="H16" s="9"/>
      <c r="I16" s="5"/>
      <c r="J16" s="9"/>
      <c r="K16" s="4"/>
      <c r="L16" s="9"/>
      <c r="M16" s="5"/>
      <c r="N16" s="9"/>
      <c r="O16" s="9"/>
      <c r="P16" s="9"/>
      <c r="Q16" s="10"/>
      <c r="R16" s="5"/>
      <c r="S16" s="5"/>
      <c r="T16" s="5"/>
      <c r="U16" s="5"/>
      <c r="V16" s="5"/>
      <c r="W16" s="5"/>
      <c r="X16" s="9"/>
      <c r="Y16" s="9"/>
      <c r="Z16" s="9"/>
      <c r="AA16" s="5"/>
      <c r="AB16" s="5"/>
      <c r="AD16" s="23"/>
      <c r="AE16" s="29"/>
    </row>
    <row r="17" spans="1:31">
      <c r="A17" s="5" t="s">
        <v>52</v>
      </c>
      <c r="B17" s="33">
        <v>1266.96</v>
      </c>
      <c r="C17" s="33">
        <v>48.357251908396947</v>
      </c>
      <c r="D17" s="5"/>
      <c r="E17" s="5"/>
      <c r="F17" s="5"/>
      <c r="G17" s="8"/>
      <c r="H17" s="9"/>
      <c r="I17" s="5"/>
      <c r="J17" s="9"/>
      <c r="K17" s="4"/>
      <c r="L17" s="9"/>
      <c r="M17" s="5"/>
      <c r="N17" s="9"/>
      <c r="O17" s="9"/>
      <c r="P17" s="9"/>
      <c r="Q17" s="10"/>
      <c r="R17" s="5"/>
      <c r="S17" s="5"/>
      <c r="T17" s="5"/>
      <c r="U17" s="5"/>
      <c r="V17" s="5"/>
      <c r="W17" s="5"/>
      <c r="X17" s="9"/>
      <c r="Y17" s="9"/>
      <c r="Z17" s="9"/>
      <c r="AA17" s="5"/>
      <c r="AB17" s="5"/>
      <c r="AD17" s="23"/>
      <c r="AE17" s="29"/>
    </row>
    <row r="18" spans="1:31">
      <c r="A18" s="5" t="s">
        <v>30</v>
      </c>
      <c r="B18" s="33">
        <v>1199.0856551724139</v>
      </c>
      <c r="C18" s="33">
        <v>44.875960148668185</v>
      </c>
      <c r="D18" s="5"/>
      <c r="E18" s="5"/>
      <c r="F18" s="5"/>
      <c r="G18" s="8"/>
      <c r="H18" s="9"/>
      <c r="I18" s="5"/>
      <c r="J18" s="9"/>
      <c r="K18" s="4"/>
      <c r="L18" s="9"/>
      <c r="M18" s="5"/>
      <c r="N18" s="9"/>
      <c r="O18" s="9"/>
      <c r="P18" s="9"/>
      <c r="Q18" s="10"/>
      <c r="R18" s="5"/>
      <c r="S18" s="5"/>
      <c r="T18" s="5"/>
      <c r="U18" s="5"/>
      <c r="V18" s="5"/>
      <c r="W18" s="5"/>
      <c r="X18" s="9"/>
      <c r="Y18" s="9"/>
      <c r="Z18" s="9"/>
      <c r="AA18" s="5"/>
      <c r="AB18" s="5"/>
      <c r="AD18" s="23"/>
      <c r="AE18" s="29"/>
    </row>
    <row r="19" spans="1:31">
      <c r="A19" s="5" t="s">
        <v>70</v>
      </c>
      <c r="B19" s="33">
        <v>1084.3695000000002</v>
      </c>
      <c r="C19" s="33">
        <v>44.477830188679256</v>
      </c>
      <c r="D19" s="5"/>
      <c r="E19" s="5"/>
      <c r="F19" s="5"/>
      <c r="G19" s="8"/>
      <c r="H19" s="9"/>
      <c r="I19" s="5"/>
      <c r="J19" s="9"/>
      <c r="K19" s="4"/>
      <c r="L19" s="9"/>
      <c r="M19" s="5"/>
      <c r="N19" s="9"/>
      <c r="O19" s="9"/>
      <c r="P19" s="9"/>
      <c r="Q19" s="10"/>
      <c r="R19" s="5"/>
      <c r="S19" s="5"/>
      <c r="T19" s="5"/>
      <c r="U19" s="5"/>
      <c r="V19" s="5"/>
      <c r="W19" s="5"/>
      <c r="X19" s="9"/>
      <c r="Y19" s="9"/>
      <c r="Z19" s="9"/>
      <c r="AA19" s="5"/>
      <c r="AB19" s="5"/>
      <c r="AD19" s="23"/>
      <c r="AE19" s="29"/>
    </row>
    <row r="20" spans="1:31">
      <c r="A20" s="5" t="s">
        <v>90</v>
      </c>
      <c r="B20" s="33">
        <v>679.16933333333327</v>
      </c>
      <c r="C20" s="33">
        <v>42.634609750993931</v>
      </c>
      <c r="D20" s="5"/>
      <c r="E20" s="5"/>
      <c r="F20" s="5"/>
      <c r="G20" s="11"/>
      <c r="H20" s="9"/>
      <c r="I20" s="5"/>
      <c r="J20" s="9"/>
      <c r="K20" s="4"/>
      <c r="L20" s="9"/>
      <c r="M20" s="5"/>
      <c r="N20" s="9"/>
      <c r="O20" s="9"/>
      <c r="P20" s="9"/>
      <c r="Q20" s="10"/>
      <c r="R20" s="5"/>
      <c r="S20" s="5"/>
      <c r="T20" s="5"/>
      <c r="U20" s="5"/>
      <c r="V20" s="5"/>
      <c r="W20" s="5"/>
      <c r="X20" s="9"/>
      <c r="Y20" s="9"/>
      <c r="Z20" s="9"/>
      <c r="AA20" s="5"/>
      <c r="AB20" s="5"/>
      <c r="AD20" s="23"/>
      <c r="AE20" s="29"/>
    </row>
    <row r="21" spans="1:31">
      <c r="A21" s="5" t="s">
        <v>76</v>
      </c>
      <c r="B21" s="33">
        <v>1167.6933793103449</v>
      </c>
      <c r="C21" s="33">
        <v>41.71823434477831</v>
      </c>
      <c r="D21" s="5"/>
      <c r="E21" s="5"/>
      <c r="F21" s="5"/>
      <c r="G21" s="8"/>
      <c r="H21" s="9"/>
      <c r="I21" s="5"/>
      <c r="J21" s="6"/>
      <c r="K21" s="4"/>
      <c r="L21" s="6"/>
      <c r="N21" s="6"/>
      <c r="O21" s="6"/>
      <c r="P21" s="6"/>
      <c r="Q21" s="10"/>
      <c r="X21" s="6"/>
      <c r="Y21" s="6"/>
      <c r="Z21" s="6"/>
      <c r="AA21" s="5"/>
      <c r="AB21" s="5"/>
      <c r="AD21" s="23"/>
      <c r="AE21" s="29"/>
    </row>
    <row r="22" spans="1:31">
      <c r="A22" s="5" t="s">
        <v>62</v>
      </c>
      <c r="B22" s="33">
        <v>1229.54</v>
      </c>
      <c r="C22" s="33">
        <v>41.384718949848533</v>
      </c>
      <c r="D22" s="5"/>
      <c r="E22" s="5"/>
      <c r="F22" s="5"/>
      <c r="G22" s="8"/>
      <c r="H22" s="9"/>
      <c r="I22" s="5"/>
      <c r="J22" s="6"/>
      <c r="K22" s="4"/>
      <c r="L22" s="6"/>
      <c r="N22" s="6"/>
      <c r="O22" s="6"/>
      <c r="P22" s="6"/>
      <c r="Q22" s="10"/>
      <c r="X22" s="6"/>
      <c r="Y22" s="6"/>
      <c r="Z22" s="6"/>
      <c r="AA22" s="5"/>
      <c r="AB22" s="5"/>
      <c r="AD22" s="23"/>
      <c r="AE22" s="29"/>
    </row>
    <row r="23" spans="1:31">
      <c r="A23" s="5" t="s">
        <v>55</v>
      </c>
      <c r="B23" s="33">
        <v>1023.8032475247525</v>
      </c>
      <c r="C23" s="33">
        <v>39.16615331005174</v>
      </c>
      <c r="D23" s="5"/>
      <c r="E23" s="5"/>
      <c r="F23" s="5"/>
      <c r="G23" s="8"/>
      <c r="H23" s="9"/>
      <c r="I23" s="5"/>
      <c r="J23" s="6"/>
      <c r="K23" s="4"/>
      <c r="L23" s="6"/>
      <c r="N23" s="6"/>
      <c r="O23" s="9"/>
      <c r="P23" s="6"/>
      <c r="Q23" s="10"/>
      <c r="X23" s="6"/>
      <c r="Y23" s="6"/>
      <c r="Z23" s="6"/>
      <c r="AA23" s="5"/>
      <c r="AB23" s="5"/>
      <c r="AD23" s="23"/>
      <c r="AE23" s="29"/>
    </row>
    <row r="24" spans="1:31">
      <c r="A24" s="5" t="s">
        <v>43</v>
      </c>
      <c r="B24" s="33">
        <v>928.572</v>
      </c>
      <c r="C24" s="33">
        <v>38.244316309719935</v>
      </c>
      <c r="D24" s="5"/>
      <c r="E24" s="5"/>
      <c r="F24" s="5"/>
      <c r="G24" s="8"/>
      <c r="H24" s="9"/>
      <c r="I24" s="5"/>
      <c r="J24" s="6"/>
      <c r="K24" s="4"/>
      <c r="L24" s="6"/>
      <c r="N24" s="6"/>
      <c r="O24" s="6"/>
      <c r="P24" s="6"/>
      <c r="Q24" s="10"/>
      <c r="X24" s="6"/>
      <c r="Y24" s="6"/>
      <c r="Z24" s="6"/>
      <c r="AA24" s="5"/>
      <c r="AB24" s="5"/>
      <c r="AD24" s="23"/>
      <c r="AE24" s="29"/>
    </row>
    <row r="25" spans="1:31">
      <c r="A25" s="5" t="s">
        <v>64</v>
      </c>
      <c r="B25" s="33">
        <v>747.11786407766988</v>
      </c>
      <c r="C25" s="33">
        <v>37.188544752497258</v>
      </c>
      <c r="D25" s="5"/>
      <c r="E25" s="5"/>
      <c r="F25" s="5"/>
      <c r="G25" s="8"/>
      <c r="H25" s="9"/>
      <c r="I25" s="5"/>
      <c r="J25" s="6"/>
      <c r="K25" s="4"/>
      <c r="L25" s="6"/>
      <c r="N25" s="6"/>
      <c r="O25" s="6"/>
      <c r="P25" s="6"/>
      <c r="Q25" s="10"/>
      <c r="X25" s="6"/>
      <c r="Y25" s="6"/>
      <c r="Z25" s="6"/>
      <c r="AA25" s="5"/>
      <c r="AB25" s="5"/>
      <c r="AD25" s="23"/>
      <c r="AE25" s="29"/>
    </row>
    <row r="26" spans="1:31">
      <c r="A26" s="5" t="s">
        <v>41</v>
      </c>
      <c r="B26" s="33">
        <v>977.3849009009009</v>
      </c>
      <c r="C26" s="33">
        <v>36.496822289055295</v>
      </c>
      <c r="D26" s="5"/>
      <c r="E26" s="5"/>
      <c r="F26" s="5"/>
      <c r="G26" s="8"/>
      <c r="H26" s="9"/>
      <c r="I26" s="5"/>
      <c r="J26" s="6"/>
      <c r="K26" s="4"/>
      <c r="L26" s="6"/>
      <c r="N26" s="6"/>
      <c r="O26" s="6"/>
      <c r="P26" s="6"/>
      <c r="Q26" s="10"/>
      <c r="X26" s="6"/>
      <c r="Y26" s="6"/>
      <c r="Z26" s="6"/>
      <c r="AA26" s="14"/>
      <c r="AB26" s="14"/>
      <c r="AD26" s="23"/>
      <c r="AE26" s="29"/>
    </row>
    <row r="27" spans="1:31">
      <c r="A27" s="5" t="s">
        <v>92</v>
      </c>
      <c r="B27" s="33">
        <v>1125.1798260869564</v>
      </c>
      <c r="C27" s="33">
        <v>35.494631737758873</v>
      </c>
      <c r="D27" s="5"/>
      <c r="E27" s="5"/>
      <c r="F27" s="5"/>
      <c r="G27" s="8"/>
      <c r="H27" s="9"/>
      <c r="I27" s="9"/>
      <c r="J27" s="9"/>
      <c r="K27" s="4"/>
      <c r="L27" s="9"/>
      <c r="N27" s="9"/>
      <c r="O27" s="9"/>
      <c r="P27" s="6"/>
      <c r="Q27" s="4"/>
      <c r="R27" s="6"/>
      <c r="S27" s="6"/>
      <c r="T27" s="6"/>
      <c r="U27" s="6"/>
      <c r="V27" s="6"/>
      <c r="W27" s="6"/>
      <c r="X27" s="9"/>
      <c r="Y27" s="9"/>
      <c r="Z27" s="6"/>
      <c r="AD27" s="23"/>
      <c r="AE27" s="29"/>
    </row>
    <row r="28" spans="1:31">
      <c r="A28" s="5" t="s">
        <v>46</v>
      </c>
      <c r="B28" s="33">
        <v>856.35975903614451</v>
      </c>
      <c r="C28" s="33">
        <v>35.3575457900968</v>
      </c>
      <c r="D28" s="5"/>
      <c r="E28" s="5"/>
      <c r="F28" s="5"/>
      <c r="G28" s="8"/>
      <c r="H28" s="9"/>
      <c r="I28" s="5"/>
      <c r="J28" s="9"/>
      <c r="K28" s="4"/>
      <c r="L28" s="9"/>
      <c r="M28" s="5"/>
      <c r="N28" s="9"/>
      <c r="O28" s="9"/>
      <c r="P28" s="9"/>
      <c r="Q28" s="10"/>
      <c r="R28" s="5"/>
      <c r="S28" s="5"/>
      <c r="T28" s="5"/>
      <c r="U28" s="5"/>
      <c r="V28" s="5"/>
      <c r="W28" s="5"/>
      <c r="X28" s="9"/>
      <c r="Y28" s="9"/>
      <c r="Z28" s="9"/>
      <c r="AA28" s="5"/>
      <c r="AB28" s="5"/>
      <c r="AD28" s="23"/>
      <c r="AE28" s="29"/>
    </row>
    <row r="29" spans="1:31">
      <c r="A29" s="5" t="s">
        <v>66</v>
      </c>
      <c r="B29" s="33">
        <v>809.23473684210535</v>
      </c>
      <c r="C29" s="33">
        <v>35.123035453216374</v>
      </c>
      <c r="D29" s="5"/>
      <c r="E29" s="5"/>
      <c r="F29" s="5"/>
      <c r="G29" s="8"/>
      <c r="H29" s="9"/>
      <c r="I29" s="5"/>
      <c r="J29" s="9"/>
      <c r="K29" s="4"/>
      <c r="L29" s="6"/>
      <c r="N29" s="6"/>
      <c r="O29" s="6"/>
      <c r="P29" s="6"/>
      <c r="Q29" s="10"/>
      <c r="R29" s="5"/>
      <c r="S29" s="5"/>
      <c r="T29" s="5"/>
      <c r="U29" s="5"/>
      <c r="V29" s="5"/>
      <c r="W29" s="5"/>
      <c r="X29" s="9"/>
      <c r="Y29" s="9"/>
      <c r="Z29" s="9"/>
      <c r="AA29" s="5"/>
      <c r="AB29" s="5"/>
      <c r="AD29" s="23"/>
      <c r="AE29" s="29"/>
    </row>
    <row r="30" spans="1:31">
      <c r="A30" s="5" t="s">
        <v>94</v>
      </c>
      <c r="B30" s="33">
        <v>900.07085714285711</v>
      </c>
      <c r="C30" s="33">
        <v>35.104167595275236</v>
      </c>
      <c r="D30" s="5"/>
      <c r="E30" s="5"/>
      <c r="F30" s="5"/>
      <c r="G30" s="11"/>
      <c r="H30" s="9"/>
      <c r="I30" s="5"/>
      <c r="J30" s="9"/>
      <c r="K30" s="4"/>
      <c r="L30" s="6"/>
      <c r="N30" s="6"/>
      <c r="O30" s="6"/>
      <c r="P30" s="6"/>
      <c r="Q30" s="10"/>
      <c r="R30" s="5"/>
      <c r="S30" s="5"/>
      <c r="T30" s="5"/>
      <c r="U30" s="5"/>
      <c r="V30" s="5"/>
      <c r="W30" s="5"/>
      <c r="X30" s="6"/>
      <c r="Y30" s="6"/>
      <c r="Z30" s="6"/>
      <c r="AA30" s="5"/>
      <c r="AB30" s="5"/>
      <c r="AD30" s="23"/>
      <c r="AE30" s="29"/>
    </row>
    <row r="31" spans="1:31">
      <c r="A31" s="5" t="s">
        <v>39</v>
      </c>
      <c r="B31" s="33">
        <v>916.28029357798164</v>
      </c>
      <c r="C31" s="33">
        <v>34.773445676583741</v>
      </c>
      <c r="D31" s="5"/>
      <c r="E31" s="5"/>
      <c r="F31" s="5"/>
      <c r="G31" s="8"/>
      <c r="H31" s="9"/>
      <c r="I31" s="5"/>
      <c r="J31" s="9"/>
      <c r="K31" s="4"/>
      <c r="L31" s="9"/>
      <c r="M31" s="5"/>
      <c r="N31" s="9"/>
      <c r="O31" s="9"/>
      <c r="P31" s="9"/>
      <c r="Q31" s="10"/>
      <c r="R31" s="5"/>
      <c r="S31" s="5"/>
      <c r="T31" s="5"/>
      <c r="U31" s="5"/>
      <c r="V31" s="5"/>
      <c r="W31" s="5"/>
      <c r="X31" s="9"/>
      <c r="Y31" s="9"/>
      <c r="Z31" s="9"/>
      <c r="AA31" s="5"/>
      <c r="AB31" s="5"/>
      <c r="AD31" s="23"/>
      <c r="AE31" s="29"/>
    </row>
    <row r="32" spans="1:31">
      <c r="A32" s="5" t="s">
        <v>102</v>
      </c>
      <c r="B32" s="33">
        <v>810.16917647058824</v>
      </c>
      <c r="C32" s="33">
        <v>32.760581337266004</v>
      </c>
      <c r="D32" s="5"/>
      <c r="E32" s="5"/>
      <c r="F32" s="5"/>
      <c r="G32" s="11"/>
      <c r="H32" s="9"/>
      <c r="I32" s="5"/>
      <c r="J32" s="9"/>
      <c r="K32" s="4"/>
      <c r="L32" s="9"/>
      <c r="M32" s="5"/>
      <c r="N32" s="9"/>
      <c r="O32" s="9"/>
      <c r="P32" s="9"/>
      <c r="Q32" s="10"/>
      <c r="R32" s="5"/>
      <c r="S32" s="5"/>
      <c r="T32" s="5"/>
      <c r="U32" s="5"/>
      <c r="V32" s="5"/>
      <c r="W32" s="5"/>
      <c r="X32" s="9"/>
      <c r="Y32" s="9"/>
      <c r="Z32" s="9"/>
      <c r="AA32" s="5"/>
      <c r="AB32" s="5"/>
      <c r="AD32" s="23"/>
      <c r="AE32" s="29"/>
    </row>
    <row r="33" spans="1:31">
      <c r="A33" s="5" t="s">
        <v>78</v>
      </c>
      <c r="B33" s="33">
        <v>975.61905882352937</v>
      </c>
      <c r="C33" s="33">
        <v>32.369577266872241</v>
      </c>
      <c r="D33" s="5"/>
      <c r="E33" s="5"/>
      <c r="F33" s="5"/>
      <c r="G33" s="8"/>
      <c r="H33" s="9"/>
      <c r="I33" s="5"/>
      <c r="J33" s="9"/>
      <c r="K33" s="4"/>
      <c r="L33" s="9"/>
      <c r="M33" s="5"/>
      <c r="N33" s="9"/>
      <c r="O33" s="9"/>
      <c r="P33" s="9"/>
      <c r="Q33" s="10"/>
      <c r="R33" s="5"/>
      <c r="S33" s="5"/>
      <c r="T33" s="5"/>
      <c r="U33" s="5"/>
      <c r="V33" s="5"/>
      <c r="W33" s="5"/>
      <c r="X33" s="9"/>
      <c r="Y33" s="9"/>
      <c r="Z33" s="9"/>
      <c r="AA33" s="5"/>
      <c r="AB33" s="5"/>
      <c r="AD33" s="23"/>
      <c r="AE33" s="29"/>
    </row>
    <row r="34" spans="1:31">
      <c r="A34" s="5" t="s">
        <v>68</v>
      </c>
      <c r="B34" s="33">
        <v>800.07777777777778</v>
      </c>
      <c r="C34" s="33">
        <v>31.723940435280639</v>
      </c>
      <c r="D34" s="5"/>
      <c r="E34" s="5"/>
      <c r="F34" s="5"/>
      <c r="G34" s="8"/>
      <c r="H34" s="9"/>
      <c r="I34" s="6"/>
      <c r="J34" s="9"/>
      <c r="K34" s="4"/>
      <c r="L34" s="9"/>
      <c r="M34" s="5"/>
      <c r="N34" s="9"/>
      <c r="O34" s="9"/>
      <c r="P34" s="6"/>
      <c r="Q34" s="10"/>
      <c r="R34" s="5"/>
      <c r="S34" s="5"/>
      <c r="T34" s="5"/>
      <c r="U34" s="5"/>
      <c r="V34" s="5"/>
      <c r="W34" s="5"/>
      <c r="X34" s="6"/>
      <c r="Y34" s="6"/>
      <c r="Z34" s="9"/>
      <c r="AA34" s="5"/>
      <c r="AB34" s="5"/>
      <c r="AD34" s="23"/>
      <c r="AE34" s="29"/>
    </row>
    <row r="35" spans="1:31">
      <c r="A35" s="5" t="s">
        <v>87</v>
      </c>
      <c r="B35" s="33">
        <v>436.476</v>
      </c>
      <c r="C35" s="33">
        <v>31.221459227467811</v>
      </c>
      <c r="D35" s="5"/>
      <c r="E35" s="5"/>
      <c r="F35" s="5"/>
      <c r="G35" s="8"/>
      <c r="H35" s="9"/>
      <c r="I35" s="5"/>
      <c r="J35" s="9"/>
      <c r="K35" s="4"/>
      <c r="L35" s="9"/>
      <c r="M35" s="5"/>
      <c r="N35" s="9"/>
      <c r="O35" s="9"/>
      <c r="P35" s="9"/>
      <c r="Q35" s="10"/>
      <c r="R35" s="5"/>
      <c r="S35" s="5"/>
      <c r="T35" s="5"/>
      <c r="U35" s="5"/>
      <c r="V35" s="5"/>
      <c r="W35" s="5"/>
      <c r="X35" s="9"/>
      <c r="Y35" s="9"/>
      <c r="Z35" s="9"/>
      <c r="AA35" s="5"/>
      <c r="AB35" s="5"/>
      <c r="AD35" s="23"/>
      <c r="AE35" s="29"/>
    </row>
    <row r="36" spans="1:31">
      <c r="A36" s="5" t="s">
        <v>74</v>
      </c>
      <c r="B36" s="33">
        <v>828.26303030303029</v>
      </c>
      <c r="C36" s="33">
        <v>30.9862712421635</v>
      </c>
      <c r="D36" s="5"/>
      <c r="E36" s="5"/>
      <c r="F36" s="5"/>
      <c r="G36" s="8"/>
      <c r="H36" s="9"/>
      <c r="I36" s="5"/>
      <c r="J36" s="9"/>
      <c r="K36" s="4"/>
      <c r="L36" s="9"/>
      <c r="M36" s="5"/>
      <c r="N36" s="9"/>
      <c r="O36" s="9"/>
      <c r="P36" s="9"/>
      <c r="Q36" s="10"/>
      <c r="R36" s="5"/>
      <c r="S36" s="5"/>
      <c r="T36" s="5"/>
      <c r="U36" s="5"/>
      <c r="V36" s="5"/>
      <c r="W36" s="5"/>
      <c r="X36" s="9"/>
      <c r="Y36" s="9"/>
      <c r="Z36" s="9"/>
      <c r="AA36" s="5"/>
      <c r="AB36" s="5"/>
      <c r="AD36" s="23"/>
      <c r="AE36" s="29"/>
    </row>
    <row r="37" spans="1:31">
      <c r="A37" s="5" t="s">
        <v>33</v>
      </c>
      <c r="B37" s="33">
        <v>851.7284705882355</v>
      </c>
      <c r="C37" s="33">
        <v>30.032738737243847</v>
      </c>
      <c r="D37" s="5"/>
      <c r="E37" s="5"/>
      <c r="F37" s="5"/>
      <c r="G37" s="8"/>
      <c r="H37" s="9"/>
      <c r="I37" s="5"/>
      <c r="J37" s="6"/>
      <c r="K37" s="4"/>
      <c r="L37" s="6"/>
      <c r="M37" s="5"/>
      <c r="N37" s="6"/>
      <c r="O37" s="6"/>
      <c r="P37" s="6"/>
      <c r="Q37" s="10"/>
      <c r="S37" s="5"/>
      <c r="X37" s="6"/>
      <c r="Y37" s="6"/>
      <c r="Z37" s="6"/>
      <c r="AA37" s="5"/>
      <c r="AB37" s="5"/>
      <c r="AD37" s="23"/>
      <c r="AE37" s="29"/>
    </row>
    <row r="38" spans="1:31">
      <c r="A38" s="5" t="s">
        <v>72</v>
      </c>
      <c r="B38" s="33">
        <v>773.35129618768326</v>
      </c>
      <c r="C38" s="33">
        <v>29.974856441383075</v>
      </c>
      <c r="D38" s="5"/>
      <c r="E38" s="5"/>
      <c r="F38" s="5"/>
      <c r="G38" s="8"/>
      <c r="H38" s="9"/>
      <c r="I38" s="5"/>
      <c r="J38" s="6"/>
      <c r="K38" s="4"/>
      <c r="L38" s="6"/>
      <c r="N38" s="6"/>
      <c r="O38" s="6"/>
      <c r="P38" s="6"/>
      <c r="Q38" s="10"/>
      <c r="X38" s="6"/>
      <c r="Y38" s="6"/>
      <c r="Z38" s="6"/>
      <c r="AA38" s="5"/>
      <c r="AB38" s="5"/>
      <c r="AD38" s="23"/>
      <c r="AE38" s="29"/>
    </row>
    <row r="39" spans="1:31">
      <c r="A39" s="5" t="s">
        <v>85</v>
      </c>
      <c r="B39" s="33">
        <v>898.41200000000003</v>
      </c>
      <c r="C39" s="33">
        <v>29.14083684722673</v>
      </c>
      <c r="D39" s="5"/>
      <c r="E39" s="5"/>
      <c r="F39" s="5"/>
      <c r="G39" s="8"/>
      <c r="H39" s="9"/>
      <c r="I39" s="5"/>
      <c r="J39" s="6"/>
      <c r="K39" s="4"/>
      <c r="L39" s="6"/>
      <c r="N39" s="6"/>
      <c r="O39" s="6"/>
      <c r="P39" s="6"/>
      <c r="Q39" s="10"/>
      <c r="X39" s="6"/>
      <c r="Y39" s="6"/>
      <c r="Z39" s="6"/>
      <c r="AA39" s="5"/>
      <c r="AB39" s="5"/>
      <c r="AD39" s="23"/>
      <c r="AE39" s="29"/>
    </row>
    <row r="40" spans="1:31">
      <c r="A40" s="5" t="s">
        <v>96</v>
      </c>
      <c r="B40" s="33">
        <v>833.17683257918554</v>
      </c>
      <c r="C40" s="33">
        <v>28.262443438914026</v>
      </c>
      <c r="D40" s="5"/>
      <c r="E40" s="5"/>
      <c r="F40" s="5"/>
      <c r="G40" s="8"/>
      <c r="H40" s="6"/>
      <c r="I40" s="14"/>
      <c r="J40" s="6"/>
      <c r="K40" s="4"/>
      <c r="L40" s="6"/>
      <c r="N40" s="6"/>
      <c r="O40" s="6"/>
      <c r="P40" s="6"/>
      <c r="Q40" s="4"/>
      <c r="X40" s="6"/>
      <c r="Y40" s="6"/>
      <c r="Z40" s="6"/>
      <c r="AA40" s="14"/>
      <c r="AB40" s="14"/>
      <c r="AD40" s="23"/>
      <c r="AE40" s="29"/>
    </row>
    <row r="41" spans="1:31">
      <c r="A41" s="5" t="s">
        <v>50</v>
      </c>
      <c r="B41" s="33">
        <v>854.81563218390806</v>
      </c>
      <c r="C41" s="33">
        <v>28.23969713194278</v>
      </c>
      <c r="D41" s="5"/>
      <c r="E41" s="5"/>
      <c r="F41" s="5"/>
      <c r="G41" s="8"/>
      <c r="H41" s="6"/>
      <c r="I41" s="14"/>
      <c r="J41" s="6"/>
      <c r="K41" s="4"/>
      <c r="L41" s="6"/>
      <c r="N41" s="6"/>
      <c r="O41" s="6"/>
      <c r="P41" s="6"/>
      <c r="Q41" s="4"/>
      <c r="X41" s="6"/>
      <c r="Y41" s="6"/>
      <c r="Z41" s="6"/>
      <c r="AA41" s="14"/>
      <c r="AB41" s="14"/>
      <c r="AD41" s="23"/>
      <c r="AE41" s="29"/>
    </row>
    <row r="42" spans="1:31">
      <c r="A42" s="5" t="s">
        <v>99</v>
      </c>
      <c r="B42" s="33">
        <v>740.78992307692306</v>
      </c>
      <c r="C42" s="33">
        <v>27.828321678321679</v>
      </c>
      <c r="D42" s="5"/>
      <c r="E42" s="5"/>
      <c r="F42" s="5"/>
      <c r="G42" s="8"/>
      <c r="H42" s="9"/>
      <c r="I42" s="5"/>
      <c r="J42" s="9"/>
      <c r="K42" s="4"/>
      <c r="L42" s="9"/>
      <c r="M42" s="5"/>
      <c r="N42" s="9"/>
      <c r="O42" s="9"/>
      <c r="P42" s="9"/>
      <c r="Q42" s="10"/>
      <c r="R42" s="5"/>
      <c r="S42" s="5"/>
      <c r="T42" s="5"/>
      <c r="U42" s="5"/>
      <c r="V42" s="5"/>
      <c r="W42" s="5"/>
      <c r="X42" s="9"/>
      <c r="Y42" s="9"/>
      <c r="Z42" s="9"/>
      <c r="AA42" s="5"/>
      <c r="AB42" s="5"/>
      <c r="AD42" s="23"/>
      <c r="AE42" s="29"/>
    </row>
  </sheetData>
  <autoFilter ref="A1:C1">
    <sortState ref="A2:C42">
      <sortCondition descending="1" ref="C1:C42"/>
    </sortState>
  </autoFilter>
  <sortState ref="A2:C42">
    <sortCondition descending="1" ref="C2:C42"/>
  </sortState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Schmidt</dc:creator>
  <cp:lastModifiedBy>Jake_Price</cp:lastModifiedBy>
  <dcterms:created xsi:type="dcterms:W3CDTF">2015-04-09T04:32:49Z</dcterms:created>
  <dcterms:modified xsi:type="dcterms:W3CDTF">2015-06-04T18:22:34Z</dcterms:modified>
</cp:coreProperties>
</file>